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76" windowWidth="14235" windowHeight="4875" activeTab="4"/>
  </bookViews>
  <sheets>
    <sheet name="data" sheetId="1" r:id="rId1"/>
    <sheet name="numbers" sheetId="2" r:id="rId2"/>
    <sheet name="free text" sheetId="3" r:id="rId3"/>
    <sheet name="pre-post comparisions" sheetId="4" r:id="rId4"/>
    <sheet name="usage notes" sheetId="5" r:id="rId5"/>
  </sheets>
  <definedNames/>
  <calcPr fullCalcOnLoad="1"/>
</workbook>
</file>

<file path=xl/sharedStrings.xml><?xml version="1.0" encoding="utf-8"?>
<sst xmlns="http://schemas.openxmlformats.org/spreadsheetml/2006/main" count="614" uniqueCount="407">
  <si>
    <t>Post: [Question_6] d) Responding to my unique needs in the course.</t>
  </si>
  <si>
    <t>Post: [Question_6] e) MT only: Providing guidance on training others on this material.</t>
  </si>
  <si>
    <t>Post: [Question_7] a) Work in small groups to come up with a joint solution or task.</t>
  </si>
  <si>
    <t>Post: [Question_7] b) Work on projects that take a week or more.</t>
  </si>
  <si>
    <t>Post: [Question_7] c) Decide on their own procedures for solving problems, with some advice on key issues from you.</t>
  </si>
  <si>
    <t>Post: [Question_7] d) Work on problems for which there is no obvious method of solution.</t>
  </si>
  <si>
    <t>Post: [Question_7] e) Suggest or help plan classroom activities or topics or come up with their own problems to solve.</t>
  </si>
  <si>
    <t>Total</t>
  </si>
  <si>
    <t>Option</t>
  </si>
  <si>
    <t>Number</t>
  </si>
  <si>
    <t>%</t>
  </si>
  <si>
    <t>To Use this file</t>
  </si>
  <si>
    <t>Why use this file?</t>
  </si>
  <si>
    <t>a. "numbers" tab shows questions where counts and % could be calculated</t>
  </si>
  <si>
    <t>b. "free text" tab shows responses to free text questions</t>
  </si>
  <si>
    <t>c. "pre-post comparisions" tab shows change in responses to questions asked in both the pre and post surveys</t>
  </si>
  <si>
    <t>Pre-Survey</t>
  </si>
  <si>
    <t>What subject(s) are you teaching this year?</t>
  </si>
  <si>
    <t>What grade level(s) are you teaching this year?</t>
  </si>
  <si>
    <t>Have you participated previously in another Intel® Teach course?</t>
  </si>
  <si>
    <t>Question 7 (other)</t>
  </si>
  <si>
    <t>Pre: Question_7._Other</t>
  </si>
  <si>
    <t>FacilitatorPrimary role</t>
  </si>
  <si>
    <t>test6@x.com</t>
  </si>
  <si>
    <t>test3@x.com</t>
  </si>
  <si>
    <t>What is your prior experience with online courses?</t>
  </si>
  <si>
    <t>From what location do you use a computer?</t>
  </si>
  <si>
    <t>Which of the following best describes the professional role you play in your school district?</t>
  </si>
  <si>
    <t>How many years of teaching experience do you have?</t>
  </si>
  <si>
    <t>The Intel® Teach Program conducts follow-up evaluation and research. Would you be willing to be contacted by an evaluator?</t>
  </si>
  <si>
    <t>I would like to receive program related updates and opportunities.</t>
  </si>
  <si>
    <t>In your school, where do you have access to the Internet?</t>
  </si>
  <si>
    <t>Are there computers in your school that students can access for learning activities?</t>
  </si>
  <si>
    <t>If yes: on average, how many students are there per computer?</t>
  </si>
  <si>
    <t>In my classroom</t>
  </si>
  <si>
    <t>Average</t>
  </si>
  <si>
    <t>High</t>
  </si>
  <si>
    <t>Low</t>
  </si>
  <si>
    <t>From a laptop cart</t>
  </si>
  <si>
    <t>In a lab or media center</t>
  </si>
  <si>
    <t>In some other location</t>
  </si>
  <si>
    <t>Number of responses</t>
  </si>
  <si>
    <t>How reliable are each of the following in your school or classroom?</t>
  </si>
  <si>
    <t>Rated item</t>
  </si>
  <si>
    <t>Average rating</t>
  </si>
  <si>
    <t>Please select the term that best describes your level of experience integrating technology into your teaching.</t>
  </si>
  <si>
    <t>With my class(es), I am currently using technology during instruction as much as I would like.</t>
  </si>
  <si>
    <t>How often do your students work with computers to complete papers or projects?</t>
  </si>
  <si>
    <t>How often do you use the Internet or e-mail for each of the following reasons?</t>
  </si>
  <si>
    <t>Question 17</t>
  </si>
  <si>
    <t>** note this means you should not copy any 'category' columns</t>
  </si>
  <si>
    <t>How well prepared do you feel right now to do the following activities with your students?</t>
  </si>
  <si>
    <t>About how often do you have students take part in the following activities?</t>
  </si>
  <si>
    <t>To what extent do the following statements describe your experience in this orientation?</t>
  </si>
  <si>
    <t>Post-Survey</t>
  </si>
  <si>
    <t>Please indicate the extent to which you agree or disagree with each statement based on Module 8 only.</t>
  </si>
  <si>
    <t>How many hours did you take to complete the online portion of this module?</t>
  </si>
  <si>
    <t>What, if any, types of technical problems did you have while completing your online work in this module?</t>
  </si>
  <si>
    <t xml:space="preserve">How well prepared do you now feel to do the following activities with your students? </t>
  </si>
  <si>
    <t>How useful was each of the following components of the training?</t>
  </si>
  <si>
    <t>How successful was your trainer in the following activities?</t>
  </si>
  <si>
    <t>About how often do you currently have students take part in the following activities?</t>
  </si>
  <si>
    <t>Will the ideas and skills you learned from the Intel Teach training help you successfully integrate technology into your students’ activities?</t>
  </si>
  <si>
    <t>If you have some thing on the "free text" sheet that is not on the "data" sheet, be sure it is saved somewhere else before hitting "Update".</t>
  </si>
  <si>
    <t>How did you feel about the pace of the course?</t>
  </si>
  <si>
    <t>How did you feel about the amount of content in the course?</t>
  </si>
  <si>
    <t>How did you feel about the length of the course?</t>
  </si>
  <si>
    <t>Change (post - pre)</t>
  </si>
  <si>
    <t>% Change (post - pre)</t>
  </si>
  <si>
    <t>(Pre) Question 1</t>
  </si>
  <si>
    <t>(Pre) Question 2</t>
  </si>
  <si>
    <t>(Pre) Question 10</t>
  </si>
  <si>
    <t>(Pre) Question 11</t>
  </si>
  <si>
    <t>(Pre) Question 17</t>
  </si>
  <si>
    <t>(Pre) Question 18</t>
  </si>
  <si>
    <t>(Pre) Question 3</t>
  </si>
  <si>
    <t>(Pre) Question 11 (continued)</t>
  </si>
  <si>
    <t>(Pre) Question 4</t>
  </si>
  <si>
    <t>(Pre) Question 19</t>
  </si>
  <si>
    <t>(Pre) Question 5</t>
  </si>
  <si>
    <t>(Pre) Question 12</t>
  </si>
  <si>
    <t>(Pre) Question 13</t>
  </si>
  <si>
    <t>(Pre) Question 6</t>
  </si>
  <si>
    <t>(Pre) Question 14</t>
  </si>
  <si>
    <t>(Pre) Question 7</t>
  </si>
  <si>
    <t>(Pre) Question 15</t>
  </si>
  <si>
    <t>(Pre) Question 8</t>
  </si>
  <si>
    <t>(Pre) Question 16</t>
  </si>
  <si>
    <t>(Pre) Question 9</t>
  </si>
  <si>
    <t>(Post) Question 1</t>
  </si>
  <si>
    <t>(Post) Question 6</t>
  </si>
  <si>
    <t>(Post) Question 2</t>
  </si>
  <si>
    <t>(Post) Question 7</t>
  </si>
  <si>
    <t>(Post) Question 12</t>
  </si>
  <si>
    <t>(Post) Question 13</t>
  </si>
  <si>
    <t>(Post) Question 14</t>
  </si>
  <si>
    <t>(Post) Question 8</t>
  </si>
  <si>
    <t>(Post) Question 3</t>
  </si>
  <si>
    <t>(Post) Question 9</t>
  </si>
  <si>
    <t>(Post) Question 4</t>
  </si>
  <si>
    <t>(Post) Question 15</t>
  </si>
  <si>
    <t>(Post) Question 16</t>
  </si>
  <si>
    <t>(Post) Question 10</t>
  </si>
  <si>
    <t>(Post) Question 5</t>
  </si>
  <si>
    <t>(Post) Question 11</t>
  </si>
  <si>
    <t>Question 4 (other)</t>
  </si>
  <si>
    <t>Response</t>
  </si>
  <si>
    <t>Which of the following best describes the professional role you play in your school district? (chose "other")</t>
  </si>
  <si>
    <t>What subject(s) are you teaching this year?   (chose "other")</t>
  </si>
  <si>
    <t>Question 9 (other)</t>
  </si>
  <si>
    <t>From what location do you use a computer?  (chose "other")</t>
  </si>
  <si>
    <t>Question 11 (other)</t>
  </si>
  <si>
    <t>Question 20</t>
  </si>
  <si>
    <t>What do you hope to gain from this Intel Teach® Essentials Online Course training?</t>
  </si>
  <si>
    <t>Question 21</t>
  </si>
  <si>
    <t>Please add any additional comments you have about your background or expectations for the training.</t>
  </si>
  <si>
    <t>Question 3 (other)</t>
  </si>
  <si>
    <t>What types of technical problems did you have while completing your online work in this module? (chose "other")</t>
  </si>
  <si>
    <t>Please add any remaining comments you have about the Intel Teach® Essentials Online Course training.</t>
  </si>
  <si>
    <t>How easy was it for you to fit the course into your existing workload?</t>
  </si>
  <si>
    <t>Did you encounter any technical difficulties with following tools while participating in the course?</t>
  </si>
  <si>
    <t>Overall, how comfortable were you using the technology included in the course?</t>
  </si>
  <si>
    <t>Would you recommend this course to other teachers?</t>
  </si>
  <si>
    <t>Comparing responses to questions that were asked on both the pre- and post-survey</t>
  </si>
  <si>
    <t>How well prepared do you now feel to do the following activities with your students?</t>
  </si>
  <si>
    <t>Course name</t>
  </si>
  <si>
    <t>Facilitator name</t>
  </si>
  <si>
    <t>Course start date</t>
  </si>
  <si>
    <t>Participant name</t>
  </si>
  <si>
    <t>Email</t>
  </si>
  <si>
    <t>Pre: Question_11._Other</t>
  </si>
  <si>
    <t>Pre: Question_11b</t>
  </si>
  <si>
    <t>Pre: Question_11c</t>
  </si>
  <si>
    <t>Pre: Question_11d</t>
  </si>
  <si>
    <t>Pre: Question_11e</t>
  </si>
  <si>
    <t>Pre: Question_20</t>
  </si>
  <si>
    <t>Pre: Question_21</t>
  </si>
  <si>
    <t>Pre: Question_4._Other</t>
  </si>
  <si>
    <t>Pre: Question_9._Other</t>
  </si>
  <si>
    <t>Pre: [Question_12] a) Internet access in the classroom</t>
  </si>
  <si>
    <t>Pre: [Question_12] b) Internet access in the computer lab or media center</t>
  </si>
  <si>
    <t>Pre: [Question_12] c) Technology support from the school</t>
  </si>
  <si>
    <t>Pre: [Question_12] d) Technology support from the district</t>
  </si>
  <si>
    <t>Pre: [Question_16] a) To communicate with teachers outside my school</t>
  </si>
  <si>
    <t>Pre: [Question_16] b) To communicate with students</t>
  </si>
  <si>
    <t>Pre: [Question_16] c) To communicate with parents</t>
  </si>
  <si>
    <t>Pre: [Question_16] d) To do lesson planning and preparation work</t>
  </si>
  <si>
    <t>Pre: [Question_17] a) Implement methods of teaching that emphasize independent projects by students</t>
  </si>
  <si>
    <t>Pre: [Question_17] b) Integrate technology into your lesson presentations</t>
  </si>
  <si>
    <t>Pre: [Question_17] c) Support your students in using technology in their schoolwork</t>
  </si>
  <si>
    <t>Pre: [Question_17] d) Assess technology-based work your students produce</t>
  </si>
  <si>
    <t>Pre: [Question_17] e) Align your teaching and assessments with required standards or curriculum content</t>
  </si>
  <si>
    <t>Pre: [Question_18] a) Work in small groups to come up with a joint solution or task</t>
  </si>
  <si>
    <t>Pre: [Question_18] b) Work on projects that take a week or more</t>
  </si>
  <si>
    <t>Pre: [Question_18] c) Decide on their own procedures for solving problems, with some advice on key issues from you</t>
  </si>
  <si>
    <t>Pre: [Question_18] d) Work on problems for which there is no obvious method of solution</t>
  </si>
  <si>
    <t>Pre: [Question_18] e) Suggest or help plan classroom activities or topics or come up with their own problems to solve</t>
  </si>
  <si>
    <t>Pre: [Question_18] f) Work on activities that promote higher-order and critical thinking</t>
  </si>
  <si>
    <t>Ratings: 4 = No technical difficulties; 1 = Large problems that affected my participation in the course</t>
  </si>
  <si>
    <t>Ratings: 4 = Strongly Agree; 1 = Strongly Disagree</t>
  </si>
  <si>
    <t>Ratings: 4 = Very useful; 1 = Not useful; 5 = NA</t>
  </si>
  <si>
    <t>Ratings: 4 = Very Successful; 1 = Not at all; 5 = NA</t>
  </si>
  <si>
    <t>Pre: [Question_18] g) Work on activities that are authentic and meaningful in their social context</t>
  </si>
  <si>
    <t>Pre: [Question_18] h) Work on activities involving wikis, blogs, and other web-based tools</t>
  </si>
  <si>
    <t>Pre: [Question_19] a) It was easy for me to use the online Web site to enroll in the program.</t>
  </si>
  <si>
    <t>Pre: [Question_19] b) It was easy for me to use the online Web site to answer the profile questions about myself.</t>
  </si>
  <si>
    <t>Pre: [Question_19] c) The sample lesson plans I reviewed were good models of activities I could do with my students.</t>
  </si>
  <si>
    <t>Pre: [Question_19] d) It was easy for me to interact online with others.</t>
  </si>
  <si>
    <t>Pre: [Question_19] e) I had no problems with my computer and Internet access during this time.</t>
  </si>
  <si>
    <t>Pre: [Question_19] f) It was easy for me to find help if I had questions.</t>
  </si>
  <si>
    <t>Post: Question_17</t>
  </si>
  <si>
    <t>Post: Question_3a</t>
  </si>
  <si>
    <t>Pre: [Question_10] a. No access to computers in my school</t>
  </si>
  <si>
    <t>Pre: [Question_10] b. In my school classroom</t>
  </si>
  <si>
    <t>Pre: [Question_10] c. In my school computer lab or media center</t>
  </si>
  <si>
    <t>Pre: [Question_10] d. At my desk in my classroom or in a school administrative area</t>
  </si>
  <si>
    <t>Pre: [Question_11] a. No, students do not have access to computers</t>
  </si>
  <si>
    <t>Pre: [Question_11] b. Yes, students have access to computers in my classroom</t>
  </si>
  <si>
    <t>Pre: [Question_11] c. Yes, students have access to computers from a laptop cart</t>
  </si>
  <si>
    <t>Pre: [Question_11] d. Yes, students have access to computers in a lab or media center</t>
  </si>
  <si>
    <t>Pre: [Question_11] e. Other location</t>
  </si>
  <si>
    <t>Pre: [Question_13] a. Never used before with students</t>
  </si>
  <si>
    <t>Pre: [Question_13] b. New user (for example, you have tried a few times to have your students use technology during your classes)</t>
  </si>
  <si>
    <t>Pre: [Question_13] c. Intermediate user (for example, you have a few lessons involving technology that you feel comfortable having your students do during your classes)</t>
  </si>
  <si>
    <t>Pre: [Question_13] d. Advanced user (for example, you regularly have your students use technology to engage in school work)</t>
  </si>
  <si>
    <t>Pre: [Question_13] e. Expert user (for example, you are a technology leader in your school, or you train others in the use of technology)</t>
  </si>
  <si>
    <t>Pre: [Question_14] a. Strongly disagree</t>
  </si>
  <si>
    <t>Pre: [Question_14] b. Disagree</t>
  </si>
  <si>
    <t>Pre: [Question_14] c. Neither agree nor disagree</t>
  </si>
  <si>
    <t>Pre: [Question_14] d. Agree</t>
  </si>
  <si>
    <t>Pre: [Question_14] e. Strongly agree</t>
  </si>
  <si>
    <t>Pre: [Question_15] a. Daily</t>
  </si>
  <si>
    <t>Pre: [Question_15] b. Weekly</t>
  </si>
  <si>
    <t>Pre: [Question_15] c. Monthly</t>
  </si>
  <si>
    <t>Pre: [Question_15] d. Less than once per month</t>
  </si>
  <si>
    <t>Pre: [Question_15] e. Never</t>
  </si>
  <si>
    <t>Pre: [Question_1] a. Yes</t>
  </si>
  <si>
    <t>Pre: [Question_1] b. No</t>
  </si>
  <si>
    <t>Pre: [Question_2] a. Yes</t>
  </si>
  <si>
    <t>Pre: [Question_2] b. No</t>
  </si>
  <si>
    <t>Pre: [Question_3] a. Less than 3</t>
  </si>
  <si>
    <t>Pre: [Question_3] b. 3 to 9</t>
  </si>
  <si>
    <t>Pre: [Question_3] c. 10 to 20</t>
  </si>
  <si>
    <t>Pre: [Question_3] d. Over 20</t>
  </si>
  <si>
    <t>Pre: [Question_4] a. Classroom teacher</t>
  </si>
  <si>
    <t>Pre: [Question_4] b. Enrichment or resource teacher (such as Title I, gifted ed., reading specialist)</t>
  </si>
  <si>
    <t>Pre: [Question_4] c. Technology coordinator, media specialist or librarian</t>
  </si>
  <si>
    <t>Pre: [Question_4] d. Other professional staff (such as staff developer, instructional coach, curriculum coordinator)</t>
  </si>
  <si>
    <t>Pre: [Question_4] e. Administrator</t>
  </si>
  <si>
    <t>Pre: [Question_4] f. Other</t>
  </si>
  <si>
    <t>Pre: [Question_5] a. I have no prior experience with online courses.</t>
  </si>
  <si>
    <t>Pre: [Question_5] b. I have previewed online courses as a guest but never completed one.</t>
  </si>
  <si>
    <t>Pre: [Question_5] c. I have completed at least one online course.</t>
  </si>
  <si>
    <t>Pre: [Question_5] d. I have facilitated at least one online course</t>
  </si>
  <si>
    <t>Pre: [Question_6] a. Yes, as a Participant Teacher</t>
  </si>
  <si>
    <t>Pre: [Question_6] b. Yes, as a Master Teacher</t>
  </si>
  <si>
    <t>Pre: [Question_6] c. Yes, as a Senior Trainer</t>
  </si>
  <si>
    <t>Pre: [Question_6] d. No</t>
  </si>
  <si>
    <t>Pre: [Question_7] a. General Education</t>
  </si>
  <si>
    <t>Pre: [Question_7] b. Math</t>
  </si>
  <si>
    <t>Pre: [Question_7] c. Language Arts</t>
  </si>
  <si>
    <t>Pre: [Question_7] d. Science</t>
  </si>
  <si>
    <t>Pre: [Question_7] e. Social studies/history</t>
  </si>
  <si>
    <t>Pre: [Question_7] f. Foreign Language</t>
  </si>
  <si>
    <t>Pre: [Question_7] g. Computer Science</t>
  </si>
  <si>
    <t>Pre: [Question_7] h. Physical Education/Health</t>
  </si>
  <si>
    <t>Pre: [Question_7] i. Art/Music</t>
  </si>
  <si>
    <t>Pre: [Question_7] j. Special Education</t>
  </si>
  <si>
    <t>Pre: [Question_7] k. Vocation/Technical Training</t>
  </si>
  <si>
    <t>Pre: [Question_7] l. Other</t>
  </si>
  <si>
    <t>Pre: [Question_7] m. Do not work directly with students</t>
  </si>
  <si>
    <t>Pre: [Question_8] a. Lower Elementary K-3</t>
  </si>
  <si>
    <t>Pre: [Question_8] b. Middle Elementary 4-5</t>
  </si>
  <si>
    <t>Pre: [Question_8] c. Middle/Junior High 6-8</t>
  </si>
  <si>
    <t>Pre: [Question_8] d. High 9-12</t>
  </si>
  <si>
    <t>Pre: [Question_9] a. In your school classroom</t>
  </si>
  <si>
    <t>Pre: [Question_9] b. In your school computer lab or media center</t>
  </si>
  <si>
    <t>Pre: [Question_9] c. At your desk in your classroom or in a school administrative area</t>
  </si>
  <si>
    <t>Pre: [Question_9] d. At home</t>
  </si>
  <si>
    <t>Pre: [Question_9] e. At a local library</t>
  </si>
  <si>
    <t>Pre: [Question_9] g. At a community technology center</t>
  </si>
  <si>
    <t>Pre: [Question_9] h. At an Internet cafe</t>
  </si>
  <si>
    <t>Pre: [Question_9] i. At a church, temple, mosque or other house of worship or religious organization</t>
  </si>
  <si>
    <t>Pre: [Question_9] j. Other</t>
  </si>
  <si>
    <t>Post: [Question_10] a. Too fast</t>
  </si>
  <si>
    <t>Post: [Question_10] b. A bit too fast</t>
  </si>
  <si>
    <t>Post: [Question_10] c. About right</t>
  </si>
  <si>
    <t>Post: [Question_10] d. A bit too slow</t>
  </si>
  <si>
    <t>Post: [Question_10] e. Too slow</t>
  </si>
  <si>
    <t>Post: [Question_11] a. Too much</t>
  </si>
  <si>
    <t>Post: [Question_11] b. A bit too much</t>
  </si>
  <si>
    <t>Post: [Question_11] c. About right</t>
  </si>
  <si>
    <t>Post: [Question_11] d. A bit too little</t>
  </si>
  <si>
    <t>Post: [Question_12] a. Much too short</t>
  </si>
  <si>
    <t>Post: [Question_12] b. Somewhat short</t>
  </si>
  <si>
    <t>Post: [Question_12] c. Just right</t>
  </si>
  <si>
    <t>Post: [Question_12] d. Somewhat long</t>
  </si>
  <si>
    <t>Post: [Question_12] e. Much too long</t>
  </si>
  <si>
    <t>Post: [Question_13] a. Very easy</t>
  </si>
  <si>
    <t>Post: [Question_13] b. Moderately easy</t>
  </si>
  <si>
    <t>Post: [Question_13] c. Somewhat easy</t>
  </si>
  <si>
    <t>Post: [Question_13] d. Not at all easy</t>
  </si>
  <si>
    <t>Post: [Question_15] a. Very comfortable</t>
  </si>
  <si>
    <t>Post: [Question_15] b. Moderately comfortable</t>
  </si>
  <si>
    <t>Post: [Question_15] c. Somewhat comfortable</t>
  </si>
  <si>
    <t>Post: [Question_15] d. Not at all comfortable</t>
  </si>
  <si>
    <t>Post: [Question_16] a. Definitely Not</t>
  </si>
  <si>
    <t>Post: [Question_16] b. Probably Not</t>
  </si>
  <si>
    <t>Post: [Question_16] c. Probably Yes</t>
  </si>
  <si>
    <t>Post: [Question_16] d. Definitely Yes</t>
  </si>
  <si>
    <t>Post: [Question_2] a. 3 or less</t>
  </si>
  <si>
    <t>Post: [Question_2] b. 4-5</t>
  </si>
  <si>
    <t>Post: [Question_2] c. 5-6</t>
  </si>
  <si>
    <t>Post: [Question_2] d. 6-7</t>
  </si>
  <si>
    <t>Post: [Question_2] e. 7-8</t>
  </si>
  <si>
    <t>Post: [Question_2] f. 9 or more</t>
  </si>
  <si>
    <t>Post: [Question_8] a. Daily</t>
  </si>
  <si>
    <t>Post: [Question_8] b. Weekly</t>
  </si>
  <si>
    <t>Post: [Question_8] c. Monthly</t>
  </si>
  <si>
    <t>Post: [Question_8] d. Less than once per month</t>
  </si>
  <si>
    <t>Post: [Question_8] e. Never</t>
  </si>
  <si>
    <t>Post: [Question_9] a. Definitely Not</t>
  </si>
  <si>
    <t>Post: [Question_9] b. Probably Not</t>
  </si>
  <si>
    <t>Post: [Question_9] c. Probably Yes</t>
  </si>
  <si>
    <t>Post: [Question_9] d. Definitely Yes</t>
  </si>
  <si>
    <t>Ratings: 5 = Very Reliable; 2 = Not at all reliable; 1 = None available</t>
  </si>
  <si>
    <t>Ratings: 5 = Daily; 1 = Never; 6 = NA</t>
  </si>
  <si>
    <t>Ratings: 4 = Very well prepared; 1 = Not at all prepared; 5 = NA</t>
  </si>
  <si>
    <t>Ratings: 4 = Very Much; 1 = Not at all</t>
  </si>
  <si>
    <t>If you did not choose "enable macros" on opening, you must close and re-open the workbook.</t>
  </si>
  <si>
    <t>Post: [Question_14] a) Wikis</t>
  </si>
  <si>
    <t>Post: [Question_14] b) Blogs</t>
  </si>
  <si>
    <t>Post: [Question_14] c) Online collaborative Web sites</t>
  </si>
  <si>
    <t>Post: [Question_14] d) Other online tools</t>
  </si>
  <si>
    <t>Post: [Question_1] a) I can prepare for and facilitate an effective showcase.</t>
  </si>
  <si>
    <t>Post: [Question_1] b) I have learned to provide constructive feedback</t>
  </si>
  <si>
    <t>Post: [Question_1] c) The activities in this module supported the development of my Unit Plan.</t>
  </si>
  <si>
    <t>Post: [Question_3] a) no access to a computer</t>
  </si>
  <si>
    <t>Post: [Question_3] b) no access to the Internet</t>
  </si>
  <si>
    <t>Post: [Question_3] c) very slow Internet access</t>
  </si>
  <si>
    <t>Post: [Question_3] d) difficulty downloading documents from the web</t>
  </si>
  <si>
    <t>Post: [Question_3] e) difficulty uploading my work (for example, to the wiki, or to the course site)</t>
  </si>
  <si>
    <t>Post: [Question_3] f) difficulty moving between windows or applications</t>
  </si>
  <si>
    <t>Post: [Question_3] g) Other: _________________________</t>
  </si>
  <si>
    <t>Post: [Question_4] a) Implement methods of teaching that emphasize independent projects by students.</t>
  </si>
  <si>
    <t>Post: [Question_4] b) Integrate technology into your lesson presentations.</t>
  </si>
  <si>
    <t>Post: [Question_4] c) Support your students in using technology in their schoolwork.</t>
  </si>
  <si>
    <t>Post: [Question_4] d) Implement some or all of the unit you created.</t>
  </si>
  <si>
    <t>Post: [Question_4] e) Assess technology-based work your students produce.</t>
  </si>
  <si>
    <t>Post: [Question_4] f) Align your teaching and assessments with required standards or curriculum content.</t>
  </si>
  <si>
    <t>Post: [Question_4] g) Use web-based tools in your classroom.</t>
  </si>
  <si>
    <t>Post: [Question_4] h) Promote the development of 21st century skills in your students.</t>
  </si>
  <si>
    <t>Post: [Question_4] i) Facilitators only: Train other teachers in this material.</t>
  </si>
  <si>
    <t>Post: [Question_5] a) Creating a publication to explain projects in your classroom.</t>
  </si>
  <si>
    <t>Post: [Question_5] b) Creating and exploring the uses of Curriculum-Framing Questions.</t>
  </si>
  <si>
    <t>Post: [Question_5] c) Creating a presentation to share your Unit Portfolio</t>
  </si>
  <si>
    <t>Post: [Question_5] d) Discussing and thinking through the pedagogical topics.</t>
  </si>
  <si>
    <t>Post: [Question_5] e) Locating and evaluating resources for your unit.</t>
  </si>
  <si>
    <t>Post: [Question_5] f) Using communication tools, blogs, wikis, and online collaborative resources for student learning.</t>
  </si>
  <si>
    <t>Post: [Question_5] g) Using the online tools to discuss and collaborate with other teachers.</t>
  </si>
  <si>
    <t>Post: [Question_5] h) Creating a formative assessment that helps plan how to proceed in the unit.</t>
  </si>
  <si>
    <t>Post: [Question_5] i) Creating a summative assessment to measure student learning at the end of the unit.</t>
  </si>
  <si>
    <t>Post: [Question_5] j) Creating an assessment to support student self-direction.</t>
  </si>
  <si>
    <t>Post: [Question_5] k) Creating student support materials.</t>
  </si>
  <si>
    <t>Pre-survey #15</t>
  </si>
  <si>
    <t>Post-survey #8</t>
  </si>
  <si>
    <t>Pre-survey #17</t>
  </si>
  <si>
    <t>Post-survey #4</t>
  </si>
  <si>
    <t>Pre-survey #18</t>
  </si>
  <si>
    <t>Post-survey #7</t>
  </si>
  <si>
    <t>Post: [Question_5] l) Creating materials to help you facilitate your unit, such as an implementation plan.</t>
  </si>
  <si>
    <t>Post: [Question_5] m) Using the Help Guide.</t>
  </si>
  <si>
    <t>Post: [Question_5] n) Using Assessing Projects application</t>
  </si>
  <si>
    <t>Post: [Question_5] o) Using Designing Effective Projects and Assessing Projects for research and planning.</t>
  </si>
  <si>
    <t>Post: [Question_6] a) Leading participants through the process of creating unit plans.</t>
  </si>
  <si>
    <t>Post: [Question_6] b) Facilitating discussions face-to-face.</t>
  </si>
  <si>
    <t>Post: [Question_6] c) Facilitating online interactions.</t>
  </si>
  <si>
    <t>If adding a question or option to a question</t>
  </si>
  <si>
    <t xml:space="preserve">1. Insert a column in the appropriate place in the 'data' sheet.  </t>
  </si>
  <si>
    <t>b. If you are not sure where the new columns will go, you can copy and paste the first row of the new csv file to compare.</t>
  </si>
  <si>
    <t>c. Note that these column headers are in alphabetical order.</t>
  </si>
  <si>
    <t>2. Insert the question or option in the 'numbers' sheet.</t>
  </si>
  <si>
    <t xml:space="preserve">a. If you need to move other questions or parts, you can cut and paste. Cell references will remain correct. </t>
  </si>
  <si>
    <t>Updating this file if the survey changes</t>
  </si>
  <si>
    <t xml:space="preserve">i. You may get a pop-up asking if it is OK to unmerge cells.  Choose OK.  </t>
  </si>
  <si>
    <t>ii. You may need to change some cell formats (text wrapping, merging cells, alignment, etc)</t>
  </si>
  <si>
    <t>b. Enter formulas in the appropriate cells to use the data.</t>
  </si>
  <si>
    <t>i. It is easiest to copy formulas from like-questions and just change the column reference.</t>
  </si>
  <si>
    <t>ii. Response option's text can be copied from the data sheet to support localization.</t>
  </si>
  <si>
    <t>3. Update 'free text' macros (Adding columns means references in the macros that copies free text responses will be mis-matched)</t>
  </si>
  <si>
    <t>a. Open the VB macros editor</t>
  </si>
  <si>
    <t>b. Code used is in the Module named "free_text"</t>
  </si>
  <si>
    <t>c. Scroll down a little to the section labeled "Set up - columns where the data comes from and goes to"</t>
  </si>
  <si>
    <t xml:space="preserve">d. Each question with free text has three lines: </t>
  </si>
  <si>
    <t>i. Comment stating which question it matches to in the pre or post survey</t>
  </si>
  <si>
    <t>ii. Setting appropriate data_col variable (where the text comes from on the 'data' sheet)</t>
  </si>
  <si>
    <t xml:space="preserve">e. Update any column references that have changed. </t>
  </si>
  <si>
    <t>iii. Setting appropriate resp_col variable (where the text goes to on the 'free text' sheet). Note it is numerical (A=1, B=2, etc)</t>
  </si>
  <si>
    <t>f. If you added a free text question or option, this will require more significant change</t>
  </si>
  <si>
    <t>Pre: [Question_8] e. Post-secondary Preservice Teachers</t>
  </si>
  <si>
    <t>Pre: [Question_8] f. Do not work directly with students</t>
  </si>
  <si>
    <t>Post: [Question_11] e. Too little</t>
  </si>
  <si>
    <t>Post: [Question_7] f) Work on activities that promote higher-order and critical thinking.</t>
  </si>
  <si>
    <t>Post: [Question_7] g) Work on activities that are authentic and meaningful in their social context.</t>
  </si>
  <si>
    <t>Post: [Question_7] h) Work on activities involving wikis, blogs, and other web-based tools.</t>
  </si>
  <si>
    <t>Post: [Question_9] e. Not Applicable (I donâ€™t teach a class of students)</t>
  </si>
  <si>
    <t>pre/post assessment test</t>
  </si>
  <si>
    <t>29 May 2008 12:00AM</t>
  </si>
  <si>
    <t>akshay@gmail.com</t>
  </si>
  <si>
    <t>test</t>
  </si>
  <si>
    <t>sample</t>
  </si>
  <si>
    <t>data test</t>
  </si>
  <si>
    <t>If changing the order of questions</t>
  </si>
  <si>
    <t>1. Cut and paste to move questions around on the 'numbers' sheet.</t>
  </si>
  <si>
    <t>2. Update the values of all cell references to the 'data' sheet</t>
  </si>
  <si>
    <t>Note: since response text is also pulled from the 'data' sheet, it should be relatively easy to see which references need updating.</t>
  </si>
  <si>
    <t>a. This will update the cell references on the 'numbers' and the 'pre-post comparisions' sheet.</t>
  </si>
  <si>
    <t xml:space="preserve">d. Look over responses to verify that cell references have updated correctly.  </t>
  </si>
  <si>
    <t>4. Update references on the 'pre-post comparisions' tab (if necessary)</t>
  </si>
  <si>
    <t>i. Add the question to the 'free text' tab where you want it.</t>
  </si>
  <si>
    <t>ii. Add to the size of data_col, resp_col, and resp_row arrays in the macro.  (In the Declaration section)</t>
  </si>
  <si>
    <t>iii. Change the Set up section in the macro: Add your new question and update any other questions that changed when you added to the 'free text' tab</t>
  </si>
  <si>
    <t>iv. Add iteration(s) to the resp_row loop in the macro. (at the bottom of the set up section)</t>
  </si>
  <si>
    <t>This is a template for seeing pre and post survey results from multiple classes.</t>
  </si>
  <si>
    <t>Results are displayed in similar format to the website "review assesments" view.</t>
  </si>
  <si>
    <t>BKM: first delete any category columns from CSV file, then copy the rows where data exists.</t>
  </si>
  <si>
    <t>Pre: [Question_9] f. At a friendâ€™s or neighborâ€™s house</t>
  </si>
  <si>
    <t>zx xczxc</t>
  </si>
  <si>
    <t>Are there computers in your school that students can access for learning activities?  (chose "other location")</t>
  </si>
  <si>
    <t>work2</t>
  </si>
  <si>
    <t>2. Copy any data you have from assessment csv files (pre and post) from the 'Course name' column onwards.</t>
  </si>
  <si>
    <t>3. Paste the data into the next empty row in the 'data' tab.</t>
  </si>
  <si>
    <t>5. Explore the results tabs</t>
  </si>
  <si>
    <r>
      <t>1. Download assessment csv file.  (Found from the teachonline.intel.com/&lt;</t>
    </r>
    <r>
      <rPr>
        <i/>
        <sz val="10"/>
        <rFont val="Arial"/>
        <family val="2"/>
      </rPr>
      <t>your region</t>
    </r>
    <r>
      <rPr>
        <sz val="10"/>
        <rFont val="Arial"/>
        <family val="0"/>
      </rPr>
      <t>&gt;, under Reports then Assessment on the left nav bar)</t>
    </r>
  </si>
  <si>
    <t>yes</t>
  </si>
  <si>
    <t>4. The 'free text' sheet will update anytime the 'data' sheet is changed.  (You can also manually update it by pressing the Update button on the 'free text' sheet.)</t>
  </si>
  <si>
    <t>try</t>
  </si>
  <si>
    <t>q4</t>
  </si>
  <si>
    <t>1. The 'free text' sheet will automatically update anytime the 'data' sheet is changed.</t>
  </si>
  <si>
    <t>Notes about the free text sheet / "update" button</t>
  </si>
  <si>
    <t xml:space="preserve">2. If you want to manually update the 'free text' sheet, you may push the "update" button to run the same simple macro.  </t>
  </si>
  <si>
    <t>You must choose "enable macros" when opening the workbook to use this feature.</t>
  </si>
  <si>
    <t>4. The update occurs by first deleting all entries on the "free text" sheet.  Data cannot be recovered after it is deleted.</t>
  </si>
  <si>
    <r>
      <t xml:space="preserve">5. Do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change tab names for "data" or "free text"</t>
    </r>
  </si>
  <si>
    <r>
      <t xml:space="preserve">6. Do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add columns or rows to "free text" sheet.</t>
    </r>
  </si>
  <si>
    <t>q7</t>
  </si>
  <si>
    <r>
      <t xml:space="preserve">3. Each survey response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have a "Course Start Date" (column C on the "data" sheet) for this to work properly.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</si>
</sst>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h:mm:ss\ AM/PM"/>
    <numFmt numFmtId="171" formatCode="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2"/>
      <name val="Arial"/>
      <family val="0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9" fontId="0" fillId="4" borderId="1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4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4" borderId="1" xfId="0" applyFill="1" applyBorder="1" applyAlignment="1">
      <alignment vertical="top" wrapText="1"/>
    </xf>
    <xf numFmtId="0" fontId="0" fillId="4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Alignment="1">
      <alignment vertical="top"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49" fontId="2" fillId="4" borderId="1" xfId="0" applyNumberFormat="1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9" fontId="0" fillId="6" borderId="1" xfId="0" applyNumberFormat="1" applyFill="1" applyBorder="1" applyAlignment="1">
      <alignment/>
    </xf>
    <xf numFmtId="9" fontId="0" fillId="7" borderId="1" xfId="0" applyNumberFormat="1" applyFill="1" applyBorder="1" applyAlignment="1">
      <alignment/>
    </xf>
    <xf numFmtId="0" fontId="2" fillId="6" borderId="1" xfId="0" applyFont="1" applyFill="1" applyBorder="1" applyAlignment="1">
      <alignment horizontal="center" wrapText="1"/>
    </xf>
    <xf numFmtId="2" fontId="0" fillId="6" borderId="1" xfId="0" applyNumberFormat="1" applyFill="1" applyBorder="1" applyAlignment="1">
      <alignment/>
    </xf>
    <xf numFmtId="0" fontId="2" fillId="7" borderId="1" xfId="0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4" fillId="3" borderId="0" xfId="0" applyFont="1" applyFill="1" applyAlignment="1">
      <alignment/>
    </xf>
    <xf numFmtId="0" fontId="0" fillId="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2</xdr:col>
      <xdr:colOff>1000125</xdr:colOff>
      <xdr:row>2</xdr:row>
      <xdr:rowOff>0</xdr:rowOff>
    </xdr:to>
    <xdr:pic>
      <xdr:nvPicPr>
        <xdr:cNvPr id="1" name="Update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8575"/>
          <a:ext cx="1333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E15"/>
  <sheetViews>
    <sheetView workbookViewId="0" topLeftCell="A1">
      <selection activeCell="C1" sqref="C1"/>
    </sheetView>
  </sheetViews>
  <sheetFormatPr defaultColWidth="9.140625" defaultRowHeight="12.75"/>
  <cols>
    <col min="1" max="1" width="12.140625" style="0" customWidth="1"/>
  </cols>
  <sheetData>
    <row r="1" spans="1:213" ht="12.7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  <c r="G1" t="s">
        <v>131</v>
      </c>
      <c r="H1" t="s">
        <v>132</v>
      </c>
      <c r="I1" t="s">
        <v>133</v>
      </c>
      <c r="J1" t="s">
        <v>134</v>
      </c>
      <c r="K1" t="s">
        <v>135</v>
      </c>
      <c r="L1" t="s">
        <v>136</v>
      </c>
      <c r="M1" t="s">
        <v>137</v>
      </c>
      <c r="N1" t="s">
        <v>21</v>
      </c>
      <c r="O1" t="s">
        <v>138</v>
      </c>
      <c r="P1" t="s">
        <v>172</v>
      </c>
      <c r="Q1" t="s">
        <v>173</v>
      </c>
      <c r="R1" t="s">
        <v>174</v>
      </c>
      <c r="S1" t="s">
        <v>175</v>
      </c>
      <c r="T1" t="s">
        <v>176</v>
      </c>
      <c r="U1" t="s">
        <v>177</v>
      </c>
      <c r="V1" t="s">
        <v>178</v>
      </c>
      <c r="W1" t="s">
        <v>179</v>
      </c>
      <c r="X1" t="s">
        <v>180</v>
      </c>
      <c r="Y1" t="s">
        <v>139</v>
      </c>
      <c r="Z1" t="s">
        <v>140</v>
      </c>
      <c r="AA1" t="s">
        <v>141</v>
      </c>
      <c r="AB1" t="s">
        <v>142</v>
      </c>
      <c r="AC1" t="s">
        <v>181</v>
      </c>
      <c r="AD1" t="s">
        <v>182</v>
      </c>
      <c r="AE1" t="s">
        <v>183</v>
      </c>
      <c r="AF1" t="s">
        <v>184</v>
      </c>
      <c r="AG1" t="s">
        <v>185</v>
      </c>
      <c r="AH1" t="s">
        <v>186</v>
      </c>
      <c r="AI1" t="s">
        <v>187</v>
      </c>
      <c r="AJ1" t="s">
        <v>188</v>
      </c>
      <c r="AK1" t="s">
        <v>189</v>
      </c>
      <c r="AL1" t="s">
        <v>190</v>
      </c>
      <c r="AM1" t="s">
        <v>191</v>
      </c>
      <c r="AN1" t="s">
        <v>192</v>
      </c>
      <c r="AO1" t="s">
        <v>193</v>
      </c>
      <c r="AP1" t="s">
        <v>194</v>
      </c>
      <c r="AQ1" t="s">
        <v>195</v>
      </c>
      <c r="AR1" t="s">
        <v>143</v>
      </c>
      <c r="AS1" t="s">
        <v>144</v>
      </c>
      <c r="AT1" t="s">
        <v>145</v>
      </c>
      <c r="AU1" t="s">
        <v>146</v>
      </c>
      <c r="AV1" t="s">
        <v>147</v>
      </c>
      <c r="AW1" t="s">
        <v>148</v>
      </c>
      <c r="AX1" t="s">
        <v>149</v>
      </c>
      <c r="AY1" t="s">
        <v>150</v>
      </c>
      <c r="AZ1" t="s">
        <v>151</v>
      </c>
      <c r="BA1" t="s">
        <v>152</v>
      </c>
      <c r="BB1" t="s">
        <v>153</v>
      </c>
      <c r="BC1" t="s">
        <v>154</v>
      </c>
      <c r="BD1" t="s">
        <v>155</v>
      </c>
      <c r="BE1" t="s">
        <v>156</v>
      </c>
      <c r="BF1" t="s">
        <v>157</v>
      </c>
      <c r="BG1" t="s">
        <v>162</v>
      </c>
      <c r="BH1" t="s">
        <v>163</v>
      </c>
      <c r="BI1" t="s">
        <v>164</v>
      </c>
      <c r="BJ1" t="s">
        <v>165</v>
      </c>
      <c r="BK1" t="s">
        <v>166</v>
      </c>
      <c r="BL1" t="s">
        <v>167</v>
      </c>
      <c r="BM1" t="s">
        <v>168</v>
      </c>
      <c r="BN1" t="s">
        <v>169</v>
      </c>
      <c r="BO1" t="s">
        <v>196</v>
      </c>
      <c r="BP1" t="s">
        <v>197</v>
      </c>
      <c r="BQ1" t="s">
        <v>198</v>
      </c>
      <c r="BR1" t="s">
        <v>199</v>
      </c>
      <c r="BS1" t="s">
        <v>200</v>
      </c>
      <c r="BT1" t="s">
        <v>201</v>
      </c>
      <c r="BU1" t="s">
        <v>202</v>
      </c>
      <c r="BV1" t="s">
        <v>203</v>
      </c>
      <c r="BW1" t="s">
        <v>204</v>
      </c>
      <c r="BX1" t="s">
        <v>205</v>
      </c>
      <c r="BY1" t="s">
        <v>206</v>
      </c>
      <c r="BZ1" t="s">
        <v>207</v>
      </c>
      <c r="CA1" t="s">
        <v>208</v>
      </c>
      <c r="CB1" t="s">
        <v>209</v>
      </c>
      <c r="CC1" t="s">
        <v>210</v>
      </c>
      <c r="CD1" t="s">
        <v>211</v>
      </c>
      <c r="CE1" t="s">
        <v>212</v>
      </c>
      <c r="CF1" t="s">
        <v>213</v>
      </c>
      <c r="CG1" t="s">
        <v>214</v>
      </c>
      <c r="CH1" t="s">
        <v>215</v>
      </c>
      <c r="CI1" t="s">
        <v>216</v>
      </c>
      <c r="CJ1" t="s">
        <v>217</v>
      </c>
      <c r="CK1" t="s">
        <v>218</v>
      </c>
      <c r="CL1" t="s">
        <v>219</v>
      </c>
      <c r="CM1" t="s">
        <v>220</v>
      </c>
      <c r="CN1" t="s">
        <v>221</v>
      </c>
      <c r="CO1" t="s">
        <v>222</v>
      </c>
      <c r="CP1" t="s">
        <v>223</v>
      </c>
      <c r="CQ1" t="s">
        <v>224</v>
      </c>
      <c r="CR1" t="s">
        <v>225</v>
      </c>
      <c r="CS1" t="s">
        <v>226</v>
      </c>
      <c r="CT1" t="s">
        <v>227</v>
      </c>
      <c r="CU1" t="s">
        <v>228</v>
      </c>
      <c r="CV1" t="s">
        <v>229</v>
      </c>
      <c r="CW1" t="s">
        <v>230</v>
      </c>
      <c r="CX1" t="s">
        <v>231</v>
      </c>
      <c r="CY1" t="s">
        <v>232</v>
      </c>
      <c r="CZ1" t="s">
        <v>233</v>
      </c>
      <c r="DA1" t="s">
        <v>234</v>
      </c>
      <c r="DB1" t="s">
        <v>359</v>
      </c>
      <c r="DC1" t="s">
        <v>360</v>
      </c>
      <c r="DD1" t="s">
        <v>235</v>
      </c>
      <c r="DE1" t="s">
        <v>236</v>
      </c>
      <c r="DF1" t="s">
        <v>237</v>
      </c>
      <c r="DG1" t="s">
        <v>238</v>
      </c>
      <c r="DH1" t="s">
        <v>239</v>
      </c>
      <c r="DI1" t="s">
        <v>386</v>
      </c>
      <c r="DJ1" t="s">
        <v>240</v>
      </c>
      <c r="DK1" t="s">
        <v>241</v>
      </c>
      <c r="DL1" t="s">
        <v>242</v>
      </c>
      <c r="DM1" t="s">
        <v>243</v>
      </c>
      <c r="DN1" t="s">
        <v>170</v>
      </c>
      <c r="DO1" t="s">
        <v>171</v>
      </c>
      <c r="DP1" t="s">
        <v>244</v>
      </c>
      <c r="DQ1" t="s">
        <v>245</v>
      </c>
      <c r="DR1" t="s">
        <v>246</v>
      </c>
      <c r="DS1" t="s">
        <v>247</v>
      </c>
      <c r="DT1" t="s">
        <v>248</v>
      </c>
      <c r="DU1" t="s">
        <v>249</v>
      </c>
      <c r="DV1" t="s">
        <v>250</v>
      </c>
      <c r="DW1" t="s">
        <v>251</v>
      </c>
      <c r="DX1" t="s">
        <v>252</v>
      </c>
      <c r="DY1" t="s">
        <v>361</v>
      </c>
      <c r="DZ1" t="s">
        <v>253</v>
      </c>
      <c r="EA1" t="s">
        <v>254</v>
      </c>
      <c r="EB1" t="s">
        <v>255</v>
      </c>
      <c r="EC1" t="s">
        <v>256</v>
      </c>
      <c r="ED1" t="s">
        <v>257</v>
      </c>
      <c r="EE1" t="s">
        <v>258</v>
      </c>
      <c r="EF1" t="s">
        <v>259</v>
      </c>
      <c r="EG1" t="s">
        <v>260</v>
      </c>
      <c r="EH1" t="s">
        <v>261</v>
      </c>
      <c r="EI1" t="s">
        <v>290</v>
      </c>
      <c r="EJ1" t="s">
        <v>291</v>
      </c>
      <c r="EK1" t="s">
        <v>292</v>
      </c>
      <c r="EL1" t="s">
        <v>293</v>
      </c>
      <c r="EM1" t="s">
        <v>262</v>
      </c>
      <c r="EN1" t="s">
        <v>263</v>
      </c>
      <c r="EO1" t="s">
        <v>264</v>
      </c>
      <c r="EP1" t="s">
        <v>265</v>
      </c>
      <c r="EQ1" t="s">
        <v>266</v>
      </c>
      <c r="ER1" t="s">
        <v>267</v>
      </c>
      <c r="ES1" t="s">
        <v>268</v>
      </c>
      <c r="ET1" t="s">
        <v>269</v>
      </c>
      <c r="EU1" t="s">
        <v>294</v>
      </c>
      <c r="EV1" t="s">
        <v>295</v>
      </c>
      <c r="EW1" t="s">
        <v>296</v>
      </c>
      <c r="EX1" t="s">
        <v>270</v>
      </c>
      <c r="EY1" t="s">
        <v>271</v>
      </c>
      <c r="EZ1" t="s">
        <v>272</v>
      </c>
      <c r="FA1" t="s">
        <v>273</v>
      </c>
      <c r="FB1" t="s">
        <v>274</v>
      </c>
      <c r="FC1" t="s">
        <v>275</v>
      </c>
      <c r="FD1" t="s">
        <v>297</v>
      </c>
      <c r="FE1" t="s">
        <v>298</v>
      </c>
      <c r="FF1" t="s">
        <v>299</v>
      </c>
      <c r="FG1" t="s">
        <v>300</v>
      </c>
      <c r="FH1" t="s">
        <v>301</v>
      </c>
      <c r="FI1" t="s">
        <v>302</v>
      </c>
      <c r="FJ1" t="s">
        <v>303</v>
      </c>
      <c r="FK1" t="s">
        <v>304</v>
      </c>
      <c r="FL1" t="s">
        <v>305</v>
      </c>
      <c r="FM1" t="s">
        <v>306</v>
      </c>
      <c r="FN1" t="s">
        <v>307</v>
      </c>
      <c r="FO1" t="s">
        <v>308</v>
      </c>
      <c r="FP1" t="s">
        <v>309</v>
      </c>
      <c r="FQ1" t="s">
        <v>310</v>
      </c>
      <c r="FR1" t="s">
        <v>311</v>
      </c>
      <c r="FS1" t="s">
        <v>312</v>
      </c>
      <c r="FT1" t="s">
        <v>313</v>
      </c>
      <c r="FU1" t="s">
        <v>314</v>
      </c>
      <c r="FV1" t="s">
        <v>315</v>
      </c>
      <c r="FW1" t="s">
        <v>316</v>
      </c>
      <c r="FX1" t="s">
        <v>317</v>
      </c>
      <c r="FY1" t="s">
        <v>318</v>
      </c>
      <c r="FZ1" t="s">
        <v>319</v>
      </c>
      <c r="GA1" t="s">
        <v>320</v>
      </c>
      <c r="GB1" t="s">
        <v>321</v>
      </c>
      <c r="GC1" t="s">
        <v>322</v>
      </c>
      <c r="GD1" t="s">
        <v>323</v>
      </c>
      <c r="GE1" t="s">
        <v>330</v>
      </c>
      <c r="GF1" t="s">
        <v>331</v>
      </c>
      <c r="GG1" t="s">
        <v>332</v>
      </c>
      <c r="GH1" t="s">
        <v>333</v>
      </c>
      <c r="GI1" t="s">
        <v>334</v>
      </c>
      <c r="GJ1" t="s">
        <v>335</v>
      </c>
      <c r="GK1" t="s">
        <v>336</v>
      </c>
      <c r="GL1" t="s">
        <v>0</v>
      </c>
      <c r="GM1" t="s">
        <v>1</v>
      </c>
      <c r="GN1" t="s">
        <v>2</v>
      </c>
      <c r="GO1" t="s">
        <v>3</v>
      </c>
      <c r="GP1" t="s">
        <v>4</v>
      </c>
      <c r="GQ1" t="s">
        <v>5</v>
      </c>
      <c r="GR1" t="s">
        <v>6</v>
      </c>
      <c r="GS1" t="s">
        <v>362</v>
      </c>
      <c r="GT1" t="s">
        <v>363</v>
      </c>
      <c r="GU1" t="s">
        <v>364</v>
      </c>
      <c r="GV1" t="s">
        <v>276</v>
      </c>
      <c r="GW1" t="s">
        <v>277</v>
      </c>
      <c r="GX1" t="s">
        <v>278</v>
      </c>
      <c r="GY1" t="s">
        <v>279</v>
      </c>
      <c r="GZ1" t="s">
        <v>280</v>
      </c>
      <c r="HA1" t="s">
        <v>281</v>
      </c>
      <c r="HB1" t="s">
        <v>282</v>
      </c>
      <c r="HC1" t="s">
        <v>283</v>
      </c>
      <c r="HD1" t="s">
        <v>284</v>
      </c>
      <c r="HE1" t="s">
        <v>365</v>
      </c>
    </row>
    <row r="2" spans="1:213" ht="12.75">
      <c r="A2" t="s">
        <v>366</v>
      </c>
      <c r="B2" t="s">
        <v>22</v>
      </c>
      <c r="C2" t="s">
        <v>367</v>
      </c>
      <c r="D2" t="s">
        <v>396</v>
      </c>
      <c r="E2" t="s">
        <v>368</v>
      </c>
      <c r="F2" t="s">
        <v>369</v>
      </c>
      <c r="G2">
        <v>4</v>
      </c>
      <c r="H2">
        <v>4</v>
      </c>
      <c r="I2">
        <v>4</v>
      </c>
      <c r="J2">
        <v>4</v>
      </c>
      <c r="K2" t="s">
        <v>369</v>
      </c>
      <c r="L2" t="s">
        <v>369</v>
      </c>
      <c r="M2" t="s">
        <v>369</v>
      </c>
      <c r="N2" t="s">
        <v>369</v>
      </c>
      <c r="O2" t="s">
        <v>369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X2">
        <v>0</v>
      </c>
      <c r="Y2">
        <v>3</v>
      </c>
      <c r="Z2">
        <v>2</v>
      </c>
      <c r="AA2">
        <v>4</v>
      </c>
      <c r="AB2">
        <v>3</v>
      </c>
      <c r="AC2">
        <v>0</v>
      </c>
      <c r="AD2">
        <v>1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1</v>
      </c>
      <c r="AM2">
        <v>0</v>
      </c>
      <c r="AN2">
        <v>0</v>
      </c>
      <c r="AO2">
        <v>1</v>
      </c>
      <c r="AP2">
        <v>0</v>
      </c>
      <c r="AQ2">
        <v>0</v>
      </c>
      <c r="AR2">
        <v>2</v>
      </c>
      <c r="AS2">
        <v>1</v>
      </c>
      <c r="AT2">
        <v>2</v>
      </c>
      <c r="AU2">
        <v>3</v>
      </c>
      <c r="AV2">
        <v>3</v>
      </c>
      <c r="AW2">
        <v>2</v>
      </c>
      <c r="AX2">
        <v>3</v>
      </c>
      <c r="AY2">
        <v>3</v>
      </c>
      <c r="AZ2">
        <v>2</v>
      </c>
      <c r="BA2">
        <v>3</v>
      </c>
      <c r="BB2">
        <v>2</v>
      </c>
      <c r="BC2">
        <v>3</v>
      </c>
      <c r="BD2">
        <v>3</v>
      </c>
      <c r="BE2">
        <v>4</v>
      </c>
      <c r="BF2">
        <v>5</v>
      </c>
      <c r="BG2">
        <v>6</v>
      </c>
      <c r="BH2">
        <v>5</v>
      </c>
      <c r="BI2">
        <v>1</v>
      </c>
      <c r="BJ2">
        <v>2</v>
      </c>
      <c r="BK2">
        <v>3</v>
      </c>
      <c r="BL2">
        <v>4</v>
      </c>
      <c r="BM2">
        <v>3</v>
      </c>
      <c r="BN2">
        <v>2</v>
      </c>
      <c r="BO2">
        <v>0</v>
      </c>
      <c r="BP2">
        <v>1</v>
      </c>
      <c r="BQ2">
        <v>1</v>
      </c>
      <c r="BR2">
        <v>0</v>
      </c>
      <c r="BS2">
        <v>0</v>
      </c>
      <c r="BT2">
        <v>1</v>
      </c>
      <c r="BU2">
        <v>0</v>
      </c>
      <c r="BV2">
        <v>0</v>
      </c>
      <c r="BW2">
        <v>0</v>
      </c>
      <c r="BX2">
        <v>0</v>
      </c>
      <c r="BY2">
        <v>0</v>
      </c>
      <c r="BZ2">
        <v>1</v>
      </c>
      <c r="CA2">
        <v>0</v>
      </c>
      <c r="CB2">
        <v>0</v>
      </c>
      <c r="CC2">
        <v>0</v>
      </c>
      <c r="CD2">
        <v>1</v>
      </c>
      <c r="CE2">
        <v>0</v>
      </c>
      <c r="CF2">
        <v>0</v>
      </c>
      <c r="CG2">
        <v>0</v>
      </c>
      <c r="CH2">
        <v>1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1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1</v>
      </c>
      <c r="DB2">
        <v>0</v>
      </c>
      <c r="DC2">
        <v>0</v>
      </c>
      <c r="DD2">
        <v>0</v>
      </c>
      <c r="DE2">
        <v>0</v>
      </c>
      <c r="DF2">
        <v>0</v>
      </c>
      <c r="DG2">
        <v>1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 t="s">
        <v>370</v>
      </c>
      <c r="DO2" t="s">
        <v>370</v>
      </c>
      <c r="DP2">
        <v>0</v>
      </c>
      <c r="DQ2">
        <v>1</v>
      </c>
      <c r="DR2">
        <v>0</v>
      </c>
      <c r="DS2">
        <v>0</v>
      </c>
      <c r="DT2">
        <v>0</v>
      </c>
      <c r="DU2">
        <v>0</v>
      </c>
      <c r="DV2">
        <v>1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1</v>
      </c>
      <c r="ED2">
        <v>0</v>
      </c>
      <c r="EE2">
        <v>0</v>
      </c>
      <c r="EF2">
        <v>1</v>
      </c>
      <c r="EG2">
        <v>0</v>
      </c>
      <c r="EH2">
        <v>0</v>
      </c>
      <c r="EI2">
        <v>1</v>
      </c>
      <c r="EJ2">
        <v>2</v>
      </c>
      <c r="EK2">
        <v>3</v>
      </c>
      <c r="EL2">
        <v>2</v>
      </c>
      <c r="EM2">
        <v>0</v>
      </c>
      <c r="EN2">
        <v>1</v>
      </c>
      <c r="EO2">
        <v>0</v>
      </c>
      <c r="EP2">
        <v>0</v>
      </c>
      <c r="EQ2">
        <v>0</v>
      </c>
      <c r="ER2">
        <v>1</v>
      </c>
      <c r="ES2">
        <v>0</v>
      </c>
      <c r="ET2">
        <v>0</v>
      </c>
      <c r="EU2">
        <v>2</v>
      </c>
      <c r="EV2">
        <v>3</v>
      </c>
      <c r="EW2">
        <v>2</v>
      </c>
      <c r="EX2">
        <v>0</v>
      </c>
      <c r="EY2">
        <v>0</v>
      </c>
      <c r="EZ2">
        <v>1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1</v>
      </c>
      <c r="FH2">
        <v>0</v>
      </c>
      <c r="FI2">
        <v>0</v>
      </c>
      <c r="FJ2">
        <v>0</v>
      </c>
      <c r="FK2">
        <v>2</v>
      </c>
      <c r="FL2">
        <v>3</v>
      </c>
      <c r="FM2">
        <v>4</v>
      </c>
      <c r="FN2">
        <v>3</v>
      </c>
      <c r="FO2">
        <v>2</v>
      </c>
      <c r="FP2">
        <v>3</v>
      </c>
      <c r="FQ2">
        <v>4</v>
      </c>
      <c r="FR2">
        <v>3</v>
      </c>
      <c r="FS2">
        <v>4</v>
      </c>
      <c r="FT2">
        <v>3</v>
      </c>
      <c r="FU2">
        <v>2</v>
      </c>
      <c r="FV2">
        <v>4</v>
      </c>
      <c r="FW2">
        <v>4</v>
      </c>
      <c r="FX2">
        <v>2</v>
      </c>
      <c r="FY2">
        <v>3</v>
      </c>
      <c r="FZ2">
        <v>3</v>
      </c>
      <c r="GA2">
        <v>4</v>
      </c>
      <c r="GB2">
        <v>4</v>
      </c>
      <c r="GC2">
        <v>3</v>
      </c>
      <c r="GD2">
        <v>2</v>
      </c>
      <c r="GE2">
        <v>3</v>
      </c>
      <c r="GF2">
        <v>4</v>
      </c>
      <c r="GG2">
        <v>2</v>
      </c>
      <c r="GH2">
        <v>3</v>
      </c>
      <c r="GI2">
        <v>3</v>
      </c>
      <c r="GJ2">
        <v>2</v>
      </c>
      <c r="GK2">
        <v>3</v>
      </c>
      <c r="GL2">
        <v>4</v>
      </c>
      <c r="GM2">
        <v>3</v>
      </c>
      <c r="GN2">
        <v>2</v>
      </c>
      <c r="GO2">
        <v>3</v>
      </c>
      <c r="GP2">
        <v>2</v>
      </c>
      <c r="GQ2">
        <v>3</v>
      </c>
      <c r="GR2">
        <v>4</v>
      </c>
      <c r="GS2">
        <v>3</v>
      </c>
      <c r="GT2">
        <v>2</v>
      </c>
      <c r="GU2">
        <v>2</v>
      </c>
      <c r="GV2">
        <v>0</v>
      </c>
      <c r="GW2">
        <v>1</v>
      </c>
      <c r="GX2">
        <v>0</v>
      </c>
      <c r="GY2">
        <v>0</v>
      </c>
      <c r="GZ2">
        <v>0</v>
      </c>
      <c r="HA2">
        <v>0</v>
      </c>
      <c r="HB2">
        <v>1</v>
      </c>
      <c r="HC2">
        <v>0</v>
      </c>
      <c r="HD2">
        <v>0</v>
      </c>
      <c r="HE2">
        <v>0</v>
      </c>
    </row>
    <row r="3" spans="1:213" ht="12.75">
      <c r="A3" t="s">
        <v>366</v>
      </c>
      <c r="B3" t="s">
        <v>22</v>
      </c>
      <c r="C3" t="s">
        <v>367</v>
      </c>
      <c r="D3" t="s">
        <v>389</v>
      </c>
      <c r="E3" t="s">
        <v>23</v>
      </c>
      <c r="G3">
        <v>8</v>
      </c>
      <c r="H3">
        <v>8</v>
      </c>
      <c r="I3">
        <v>8</v>
      </c>
      <c r="J3">
        <v>8</v>
      </c>
      <c r="L3" t="s">
        <v>387</v>
      </c>
      <c r="M3" t="s">
        <v>397</v>
      </c>
      <c r="N3" t="s">
        <v>405</v>
      </c>
      <c r="P3">
        <v>0</v>
      </c>
      <c r="Q3">
        <v>0</v>
      </c>
      <c r="R3">
        <v>0</v>
      </c>
      <c r="S3">
        <v>1</v>
      </c>
      <c r="T3">
        <v>0</v>
      </c>
      <c r="U3">
        <v>1</v>
      </c>
      <c r="V3">
        <v>0</v>
      </c>
      <c r="W3">
        <v>0</v>
      </c>
      <c r="X3">
        <v>0</v>
      </c>
      <c r="Y3">
        <v>4</v>
      </c>
      <c r="Z3">
        <v>3</v>
      </c>
      <c r="AA3">
        <v>2</v>
      </c>
      <c r="AB3">
        <v>4</v>
      </c>
      <c r="AC3">
        <v>0</v>
      </c>
      <c r="AD3">
        <v>0</v>
      </c>
      <c r="AE3">
        <v>1</v>
      </c>
      <c r="AF3">
        <v>0</v>
      </c>
      <c r="AG3">
        <v>0</v>
      </c>
      <c r="AH3">
        <v>0</v>
      </c>
      <c r="AI3">
        <v>1</v>
      </c>
      <c r="AJ3">
        <v>0</v>
      </c>
      <c r="AK3">
        <v>0</v>
      </c>
      <c r="AL3">
        <v>0</v>
      </c>
      <c r="AM3">
        <v>0</v>
      </c>
      <c r="AN3">
        <v>1</v>
      </c>
      <c r="AO3">
        <v>0</v>
      </c>
      <c r="AP3">
        <v>0</v>
      </c>
      <c r="AQ3">
        <v>0</v>
      </c>
      <c r="AR3">
        <v>3</v>
      </c>
      <c r="AS3">
        <v>2</v>
      </c>
      <c r="AT3">
        <v>3</v>
      </c>
      <c r="AU3">
        <v>4</v>
      </c>
      <c r="AV3">
        <v>3</v>
      </c>
      <c r="AW3">
        <v>2</v>
      </c>
      <c r="AX3">
        <v>3</v>
      </c>
      <c r="AY3">
        <v>2</v>
      </c>
      <c r="AZ3">
        <v>3</v>
      </c>
      <c r="BA3">
        <v>5</v>
      </c>
      <c r="BB3">
        <v>6</v>
      </c>
      <c r="BC3">
        <v>5</v>
      </c>
      <c r="BD3">
        <v>6</v>
      </c>
      <c r="BE3">
        <v>5</v>
      </c>
      <c r="BF3">
        <v>6</v>
      </c>
      <c r="BG3">
        <v>1</v>
      </c>
      <c r="BH3">
        <v>5</v>
      </c>
      <c r="BI3">
        <v>2</v>
      </c>
      <c r="BJ3">
        <v>4</v>
      </c>
      <c r="BK3">
        <v>3</v>
      </c>
      <c r="BL3">
        <v>2</v>
      </c>
      <c r="BM3">
        <v>3</v>
      </c>
      <c r="BN3">
        <v>4</v>
      </c>
      <c r="BO3">
        <v>0</v>
      </c>
      <c r="BP3">
        <v>1</v>
      </c>
      <c r="BQ3">
        <v>0</v>
      </c>
      <c r="BR3">
        <v>1</v>
      </c>
      <c r="BS3">
        <v>1</v>
      </c>
      <c r="BT3">
        <v>0</v>
      </c>
      <c r="BU3">
        <v>0</v>
      </c>
      <c r="BV3">
        <v>0</v>
      </c>
      <c r="BW3">
        <v>0</v>
      </c>
      <c r="BX3">
        <v>1</v>
      </c>
      <c r="BY3">
        <v>0</v>
      </c>
      <c r="BZ3">
        <v>0</v>
      </c>
      <c r="CA3">
        <v>0</v>
      </c>
      <c r="CB3">
        <v>0</v>
      </c>
      <c r="CC3">
        <v>0</v>
      </c>
      <c r="CD3">
        <v>1</v>
      </c>
      <c r="CE3">
        <v>0</v>
      </c>
      <c r="CF3">
        <v>0</v>
      </c>
      <c r="CG3">
        <v>1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1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1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1</v>
      </c>
      <c r="DI3">
        <v>0</v>
      </c>
      <c r="DJ3">
        <v>0</v>
      </c>
      <c r="DK3">
        <v>0</v>
      </c>
      <c r="DL3">
        <v>0</v>
      </c>
      <c r="DM3">
        <v>0</v>
      </c>
      <c r="DP3">
        <v>0</v>
      </c>
      <c r="DQ3">
        <v>0</v>
      </c>
      <c r="DR3">
        <v>1</v>
      </c>
      <c r="DS3">
        <v>0</v>
      </c>
      <c r="DT3">
        <v>0</v>
      </c>
      <c r="DU3">
        <v>0</v>
      </c>
      <c r="DV3">
        <v>0</v>
      </c>
      <c r="DW3">
        <v>1</v>
      </c>
      <c r="DX3">
        <v>0</v>
      </c>
      <c r="DY3">
        <v>0</v>
      </c>
      <c r="DZ3">
        <v>0</v>
      </c>
      <c r="EA3">
        <v>0</v>
      </c>
      <c r="EB3">
        <v>1</v>
      </c>
      <c r="EC3">
        <v>0</v>
      </c>
      <c r="ED3">
        <v>0</v>
      </c>
      <c r="EE3">
        <v>0</v>
      </c>
      <c r="EF3">
        <v>0</v>
      </c>
      <c r="EG3">
        <v>1</v>
      </c>
      <c r="EH3">
        <v>0</v>
      </c>
      <c r="EI3">
        <v>2</v>
      </c>
      <c r="EJ3">
        <v>1</v>
      </c>
      <c r="EK3">
        <v>2</v>
      </c>
      <c r="EL3">
        <v>2</v>
      </c>
      <c r="EM3">
        <v>0</v>
      </c>
      <c r="EN3">
        <v>0</v>
      </c>
      <c r="EO3">
        <v>1</v>
      </c>
      <c r="EP3">
        <v>0</v>
      </c>
      <c r="EQ3">
        <v>0</v>
      </c>
      <c r="ER3">
        <v>0</v>
      </c>
      <c r="ES3">
        <v>1</v>
      </c>
      <c r="ET3">
        <v>0</v>
      </c>
      <c r="EU3">
        <v>2</v>
      </c>
      <c r="EV3">
        <v>2</v>
      </c>
      <c r="EW3">
        <v>2</v>
      </c>
      <c r="EX3">
        <v>1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1</v>
      </c>
      <c r="FG3">
        <v>0</v>
      </c>
      <c r="FH3">
        <v>0</v>
      </c>
      <c r="FI3">
        <v>0</v>
      </c>
      <c r="FJ3">
        <v>0</v>
      </c>
      <c r="FK3">
        <v>2</v>
      </c>
      <c r="FL3">
        <v>3</v>
      </c>
      <c r="FM3">
        <v>2</v>
      </c>
      <c r="FN3">
        <v>3</v>
      </c>
      <c r="FO3">
        <v>3</v>
      </c>
      <c r="FP3">
        <v>3</v>
      </c>
      <c r="FQ3">
        <v>2</v>
      </c>
      <c r="FR3">
        <v>3</v>
      </c>
      <c r="FS3">
        <v>2</v>
      </c>
      <c r="FT3">
        <v>2</v>
      </c>
      <c r="FU3">
        <v>4</v>
      </c>
      <c r="FV3">
        <v>3</v>
      </c>
      <c r="FW3">
        <v>4</v>
      </c>
      <c r="FX3">
        <v>3</v>
      </c>
      <c r="FY3">
        <v>3</v>
      </c>
      <c r="FZ3">
        <v>3</v>
      </c>
      <c r="GA3">
        <v>3</v>
      </c>
      <c r="GB3">
        <v>3</v>
      </c>
      <c r="GC3">
        <v>2</v>
      </c>
      <c r="GD3">
        <v>4</v>
      </c>
      <c r="GE3">
        <v>4</v>
      </c>
      <c r="GF3">
        <v>4</v>
      </c>
      <c r="GG3">
        <v>5</v>
      </c>
      <c r="GH3">
        <v>4</v>
      </c>
      <c r="GI3">
        <v>4</v>
      </c>
      <c r="GJ3">
        <v>3</v>
      </c>
      <c r="GK3">
        <v>5</v>
      </c>
      <c r="GL3">
        <v>3</v>
      </c>
      <c r="GM3">
        <v>4</v>
      </c>
      <c r="GN3">
        <v>5</v>
      </c>
      <c r="GO3">
        <v>4</v>
      </c>
      <c r="GP3">
        <v>5</v>
      </c>
      <c r="GQ3">
        <v>6</v>
      </c>
      <c r="GR3">
        <v>4</v>
      </c>
      <c r="GS3">
        <v>4</v>
      </c>
      <c r="GT3">
        <v>4</v>
      </c>
      <c r="GU3">
        <v>4</v>
      </c>
      <c r="GV3">
        <v>0</v>
      </c>
      <c r="GW3">
        <v>0</v>
      </c>
      <c r="GX3">
        <v>1</v>
      </c>
      <c r="GY3">
        <v>0</v>
      </c>
      <c r="GZ3">
        <v>0</v>
      </c>
      <c r="HA3">
        <v>0</v>
      </c>
      <c r="HB3">
        <v>0</v>
      </c>
      <c r="HC3">
        <v>1</v>
      </c>
      <c r="HD3">
        <v>0</v>
      </c>
      <c r="HE3">
        <v>0</v>
      </c>
    </row>
    <row r="4" spans="1:213" ht="12.75">
      <c r="A4" t="s">
        <v>366</v>
      </c>
      <c r="B4" t="s">
        <v>22</v>
      </c>
      <c r="C4" t="s">
        <v>367</v>
      </c>
      <c r="D4" t="s">
        <v>394</v>
      </c>
      <c r="E4" t="s">
        <v>24</v>
      </c>
      <c r="F4" t="s">
        <v>371</v>
      </c>
      <c r="G4">
        <v>2</v>
      </c>
      <c r="H4">
        <v>2</v>
      </c>
      <c r="I4">
        <v>2</v>
      </c>
      <c r="J4">
        <v>2</v>
      </c>
      <c r="K4" t="s">
        <v>371</v>
      </c>
      <c r="L4" t="s">
        <v>371</v>
      </c>
      <c r="M4" t="s">
        <v>371</v>
      </c>
      <c r="N4" t="s">
        <v>371</v>
      </c>
      <c r="O4" t="s">
        <v>371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1</v>
      </c>
      <c r="W4">
        <v>0</v>
      </c>
      <c r="X4">
        <v>0</v>
      </c>
      <c r="Y4">
        <v>3</v>
      </c>
      <c r="Z4">
        <v>4</v>
      </c>
      <c r="AA4">
        <v>5</v>
      </c>
      <c r="AB4">
        <v>4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0</v>
      </c>
      <c r="AJ4">
        <v>1</v>
      </c>
      <c r="AK4">
        <v>0</v>
      </c>
      <c r="AL4">
        <v>0</v>
      </c>
      <c r="AM4">
        <v>0</v>
      </c>
      <c r="AN4">
        <v>0</v>
      </c>
      <c r="AO4">
        <v>1</v>
      </c>
      <c r="AP4">
        <v>0</v>
      </c>
      <c r="AQ4">
        <v>0</v>
      </c>
      <c r="AR4">
        <v>4</v>
      </c>
      <c r="AS4">
        <v>5</v>
      </c>
      <c r="AT4">
        <v>4</v>
      </c>
      <c r="AU4">
        <v>3</v>
      </c>
      <c r="AV4">
        <v>3</v>
      </c>
      <c r="AW4">
        <v>4</v>
      </c>
      <c r="AX4">
        <v>4</v>
      </c>
      <c r="AY4">
        <v>3</v>
      </c>
      <c r="AZ4">
        <v>2</v>
      </c>
      <c r="BA4">
        <v>3</v>
      </c>
      <c r="BB4">
        <v>4</v>
      </c>
      <c r="BC4">
        <v>5</v>
      </c>
      <c r="BD4">
        <v>5</v>
      </c>
      <c r="BE4">
        <v>4</v>
      </c>
      <c r="BF4">
        <v>3</v>
      </c>
      <c r="BG4">
        <v>2</v>
      </c>
      <c r="BH4">
        <v>2</v>
      </c>
      <c r="BI4">
        <v>2</v>
      </c>
      <c r="BJ4">
        <v>3</v>
      </c>
      <c r="BK4">
        <v>4</v>
      </c>
      <c r="BL4">
        <v>3</v>
      </c>
      <c r="BM4">
        <v>2</v>
      </c>
      <c r="BN4">
        <v>3</v>
      </c>
      <c r="BO4">
        <v>1</v>
      </c>
      <c r="BP4">
        <v>0</v>
      </c>
      <c r="BQ4">
        <v>1</v>
      </c>
      <c r="BR4">
        <v>0</v>
      </c>
      <c r="BS4">
        <v>0</v>
      </c>
      <c r="BT4">
        <v>1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1</v>
      </c>
      <c r="CB4">
        <v>0</v>
      </c>
      <c r="CC4">
        <v>0</v>
      </c>
      <c r="CD4">
        <v>1</v>
      </c>
      <c r="CE4">
        <v>0</v>
      </c>
      <c r="CF4">
        <v>0</v>
      </c>
      <c r="CG4">
        <v>0</v>
      </c>
      <c r="CH4">
        <v>1</v>
      </c>
      <c r="CI4">
        <v>0</v>
      </c>
      <c r="CJ4">
        <v>0</v>
      </c>
      <c r="CK4">
        <v>0</v>
      </c>
      <c r="CL4">
        <v>1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1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1</v>
      </c>
      <c r="DI4">
        <v>0</v>
      </c>
      <c r="DJ4">
        <v>0</v>
      </c>
      <c r="DK4">
        <v>0</v>
      </c>
      <c r="DL4">
        <v>0</v>
      </c>
      <c r="DM4">
        <v>0</v>
      </c>
      <c r="DN4" t="s">
        <v>371</v>
      </c>
      <c r="DO4" t="s">
        <v>371</v>
      </c>
      <c r="DP4">
        <v>0</v>
      </c>
      <c r="DQ4">
        <v>0</v>
      </c>
      <c r="DR4">
        <v>1</v>
      </c>
      <c r="DS4">
        <v>0</v>
      </c>
      <c r="DT4">
        <v>0</v>
      </c>
      <c r="DU4">
        <v>0</v>
      </c>
      <c r="DV4">
        <v>0</v>
      </c>
      <c r="DW4">
        <v>1</v>
      </c>
      <c r="DX4">
        <v>0</v>
      </c>
      <c r="DY4">
        <v>0</v>
      </c>
      <c r="DZ4">
        <v>0</v>
      </c>
      <c r="EA4">
        <v>0</v>
      </c>
      <c r="EB4">
        <v>1</v>
      </c>
      <c r="EC4">
        <v>0</v>
      </c>
      <c r="ED4">
        <v>0</v>
      </c>
      <c r="EE4">
        <v>0</v>
      </c>
      <c r="EF4">
        <v>0</v>
      </c>
      <c r="EG4">
        <v>1</v>
      </c>
      <c r="EH4">
        <v>0</v>
      </c>
      <c r="EI4">
        <v>3</v>
      </c>
      <c r="EJ4">
        <v>3</v>
      </c>
      <c r="EK4">
        <v>2</v>
      </c>
      <c r="EL4">
        <v>1</v>
      </c>
      <c r="EM4">
        <v>0</v>
      </c>
      <c r="EN4">
        <v>0</v>
      </c>
      <c r="EO4">
        <v>1</v>
      </c>
      <c r="EP4">
        <v>0</v>
      </c>
      <c r="EQ4">
        <v>0</v>
      </c>
      <c r="ER4">
        <v>0</v>
      </c>
      <c r="ES4">
        <v>1</v>
      </c>
      <c r="ET4">
        <v>0</v>
      </c>
      <c r="EU4">
        <v>3</v>
      </c>
      <c r="EV4">
        <v>4</v>
      </c>
      <c r="EW4">
        <v>4</v>
      </c>
      <c r="EX4">
        <v>0</v>
      </c>
      <c r="EY4">
        <v>0</v>
      </c>
      <c r="EZ4">
        <v>0</v>
      </c>
      <c r="FA4">
        <v>1</v>
      </c>
      <c r="FB4">
        <v>0</v>
      </c>
      <c r="FC4">
        <v>0</v>
      </c>
      <c r="FD4">
        <v>0</v>
      </c>
      <c r="FE4">
        <v>0</v>
      </c>
      <c r="FF4">
        <v>1</v>
      </c>
      <c r="FG4">
        <v>0</v>
      </c>
      <c r="FH4">
        <v>0</v>
      </c>
      <c r="FI4">
        <v>0</v>
      </c>
      <c r="FJ4">
        <v>0</v>
      </c>
      <c r="FK4">
        <v>2</v>
      </c>
      <c r="FL4">
        <v>3</v>
      </c>
      <c r="FM4">
        <v>4</v>
      </c>
      <c r="FN4">
        <v>4</v>
      </c>
      <c r="FO4">
        <v>4</v>
      </c>
      <c r="FP4">
        <v>3</v>
      </c>
      <c r="FQ4">
        <v>4</v>
      </c>
      <c r="FR4">
        <v>4</v>
      </c>
      <c r="FS4">
        <v>4</v>
      </c>
      <c r="FT4">
        <v>3</v>
      </c>
      <c r="FU4">
        <v>4</v>
      </c>
      <c r="FV4">
        <v>4</v>
      </c>
      <c r="FW4">
        <v>3</v>
      </c>
      <c r="FX4">
        <v>2</v>
      </c>
      <c r="FY4">
        <v>2</v>
      </c>
      <c r="FZ4">
        <v>3</v>
      </c>
      <c r="GA4">
        <v>4</v>
      </c>
      <c r="GB4">
        <v>3</v>
      </c>
      <c r="GC4">
        <v>2</v>
      </c>
      <c r="GD4">
        <v>3</v>
      </c>
      <c r="GE4">
        <v>4</v>
      </c>
      <c r="GF4">
        <v>3</v>
      </c>
      <c r="GG4">
        <v>2</v>
      </c>
      <c r="GH4">
        <v>3</v>
      </c>
      <c r="GI4">
        <v>4</v>
      </c>
      <c r="GJ4">
        <v>3</v>
      </c>
      <c r="GK4">
        <v>3</v>
      </c>
      <c r="GL4">
        <v>2</v>
      </c>
      <c r="GM4">
        <v>4</v>
      </c>
      <c r="GN4">
        <v>3</v>
      </c>
      <c r="GO4">
        <v>4</v>
      </c>
      <c r="GP4">
        <v>5</v>
      </c>
      <c r="GQ4">
        <v>4</v>
      </c>
      <c r="GR4">
        <v>3</v>
      </c>
      <c r="GS4">
        <v>2</v>
      </c>
      <c r="GT4">
        <v>3</v>
      </c>
      <c r="GU4">
        <v>4</v>
      </c>
      <c r="GV4">
        <v>0</v>
      </c>
      <c r="GW4">
        <v>0</v>
      </c>
      <c r="GX4">
        <v>1</v>
      </c>
      <c r="GY4">
        <v>0</v>
      </c>
      <c r="GZ4">
        <v>0</v>
      </c>
      <c r="HA4">
        <v>0</v>
      </c>
      <c r="HB4">
        <v>0</v>
      </c>
      <c r="HC4">
        <v>1</v>
      </c>
      <c r="HD4">
        <v>0</v>
      </c>
      <c r="HE4">
        <v>0</v>
      </c>
    </row>
    <row r="5" s="14" customFormat="1" ht="12.75"/>
    <row r="6" s="14" customFormat="1" ht="12.75"/>
    <row r="7" s="14" customFormat="1" ht="12.75"/>
    <row r="15" ht="12.75">
      <c r="N1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52"/>
  <sheetViews>
    <sheetView workbookViewId="0" topLeftCell="A1">
      <selection activeCell="A1" sqref="A1"/>
    </sheetView>
  </sheetViews>
  <sheetFormatPr defaultColWidth="9.140625" defaultRowHeight="25.5" customHeight="1"/>
  <cols>
    <col min="1" max="1" width="30.00390625" style="0" customWidth="1"/>
    <col min="3" max="3" width="10.28125" style="0" customWidth="1"/>
    <col min="4" max="4" width="8.8515625" style="0" customWidth="1"/>
    <col min="5" max="5" width="3.8515625" style="0" customWidth="1"/>
    <col min="6" max="6" width="3.140625" style="9" customWidth="1"/>
    <col min="7" max="7" width="3.140625" style="14" customWidth="1"/>
    <col min="8" max="8" width="30.8515625" style="0" customWidth="1"/>
    <col min="10" max="10" width="10.421875" style="0" customWidth="1"/>
    <col min="11" max="11" width="7.57421875" style="0" customWidth="1"/>
    <col min="12" max="12" width="2.8515625" style="0" customWidth="1"/>
    <col min="13" max="13" width="3.00390625" style="9" customWidth="1"/>
    <col min="14" max="14" width="3.00390625" style="0" customWidth="1"/>
    <col min="15" max="15" width="35.57421875" style="0" customWidth="1"/>
    <col min="16" max="16" width="10.57421875" style="0" customWidth="1"/>
    <col min="17" max="17" width="10.8515625" style="0" customWidth="1"/>
    <col min="18" max="18" width="5.8515625" style="0" customWidth="1"/>
  </cols>
  <sheetData>
    <row r="1" s="32" customFormat="1" ht="25.5" customHeight="1">
      <c r="A1" s="33" t="s">
        <v>16</v>
      </c>
    </row>
    <row r="2" spans="1:15" ht="18" customHeight="1">
      <c r="A2" s="3" t="s">
        <v>69</v>
      </c>
      <c r="H2" s="3" t="s">
        <v>88</v>
      </c>
      <c r="O2" s="3" t="s">
        <v>85</v>
      </c>
    </row>
    <row r="3" spans="1:18" ht="25.5" customHeight="1">
      <c r="A3" t="s">
        <v>30</v>
      </c>
      <c r="H3" t="s">
        <v>26</v>
      </c>
      <c r="O3" s="57" t="s">
        <v>47</v>
      </c>
      <c r="P3" s="57"/>
      <c r="Q3" s="57"/>
      <c r="R3" s="57"/>
    </row>
    <row r="4" spans="1:17" ht="25.5" customHeight="1">
      <c r="A4" s="10" t="s">
        <v>8</v>
      </c>
      <c r="B4" s="10" t="s">
        <v>10</v>
      </c>
      <c r="C4" s="10" t="s">
        <v>9</v>
      </c>
      <c r="H4" s="10" t="s">
        <v>8</v>
      </c>
      <c r="I4" s="10" t="s">
        <v>10</v>
      </c>
      <c r="J4" s="10" t="s">
        <v>9</v>
      </c>
      <c r="O4" s="10" t="s">
        <v>8</v>
      </c>
      <c r="P4" s="10" t="s">
        <v>10</v>
      </c>
      <c r="Q4" s="10" t="s">
        <v>9</v>
      </c>
    </row>
    <row r="5" spans="1:17" ht="25.5" customHeight="1">
      <c r="A5" s="11" t="str">
        <f>SUBSTITUTE(data!BO1,"Pre: [Question_1] ","")</f>
        <v>a. Yes</v>
      </c>
      <c r="B5" s="12">
        <f>C5/C$7</f>
        <v>0.3333333333333333</v>
      </c>
      <c r="C5" s="11">
        <f>SUM(data!BO:BO)</f>
        <v>1</v>
      </c>
      <c r="H5" s="15" t="str">
        <f>SUBSTITUTE(data!DD1,"Pre: [Question_9] ","")</f>
        <v>a. In your school classroom</v>
      </c>
      <c r="I5" s="12">
        <f aca="true" t="shared" si="0" ref="I5:I14">J5/J$15</f>
        <v>0</v>
      </c>
      <c r="J5" s="11">
        <f>SUM(data!DD:DD)</f>
        <v>0</v>
      </c>
      <c r="O5" s="11" t="str">
        <f>SUBSTITUTE(data!AM1,"Pre: [Question_15] ","")</f>
        <v>a. Daily</v>
      </c>
      <c r="P5" s="12">
        <f>Q5/Q$10</f>
        <v>0</v>
      </c>
      <c r="Q5" s="11">
        <f>SUM(data!AM:AM)</f>
        <v>0</v>
      </c>
    </row>
    <row r="6" spans="1:17" ht="25.5" customHeight="1">
      <c r="A6" s="11" t="str">
        <f>SUBSTITUTE(data!BP1,"Pre: [Question_1] ","")</f>
        <v>b. No</v>
      </c>
      <c r="B6" s="12">
        <f>C6/C$7</f>
        <v>0.6666666666666666</v>
      </c>
      <c r="C6" s="11">
        <f>SUM(data!BP:BP)</f>
        <v>2</v>
      </c>
      <c r="H6" s="15" t="str">
        <f>SUBSTITUTE(data!DE1,"Pre: [Question_9] ","")</f>
        <v>b. In your school computer lab or media center</v>
      </c>
      <c r="I6" s="12">
        <f t="shared" si="0"/>
        <v>0</v>
      </c>
      <c r="J6" s="11">
        <f>SUM(data!DE:DE)</f>
        <v>0</v>
      </c>
      <c r="O6" s="11" t="str">
        <f>SUBSTITUTE(data!AN1,"Pre: [Question_15] ","")</f>
        <v>b. Weekly</v>
      </c>
      <c r="P6" s="12">
        <f>Q6/Q$10</f>
        <v>0.3333333333333333</v>
      </c>
      <c r="Q6" s="11">
        <f>SUM(data!AN:AN)</f>
        <v>1</v>
      </c>
    </row>
    <row r="7" spans="1:17" ht="25.5" customHeight="1">
      <c r="A7" s="13" t="s">
        <v>7</v>
      </c>
      <c r="B7" s="12">
        <f>SUM(B5:B6)</f>
        <v>1</v>
      </c>
      <c r="C7" s="11">
        <f>SUM(C5:C6)</f>
        <v>3</v>
      </c>
      <c r="H7" s="15" t="str">
        <f>SUBSTITUTE(data!DF1,"Pre: [Question_9] ","")</f>
        <v>c. At your desk in your classroom or in a school administrative area</v>
      </c>
      <c r="I7" s="12">
        <f t="shared" si="0"/>
        <v>0</v>
      </c>
      <c r="J7" s="11">
        <f>SUM(data!DF:DF)</f>
        <v>0</v>
      </c>
      <c r="O7" s="11" t="str">
        <f>SUBSTITUTE(data!AO1,"Pre: [Question_15] ","")</f>
        <v>c. Monthly</v>
      </c>
      <c r="P7" s="12">
        <f>Q7/Q$10</f>
        <v>0.6666666666666666</v>
      </c>
      <c r="Q7" s="11">
        <f>SUM(data!AO:AO)</f>
        <v>2</v>
      </c>
    </row>
    <row r="8" spans="8:17" ht="25.5" customHeight="1">
      <c r="H8" s="15" t="str">
        <f>SUBSTITUTE(data!DG1,"Pre: [Question_9] ","")</f>
        <v>d. At home</v>
      </c>
      <c r="I8" s="12">
        <f t="shared" si="0"/>
        <v>0.3333333333333333</v>
      </c>
      <c r="J8" s="11">
        <f>SUM(data!DG:DG)</f>
        <v>1</v>
      </c>
      <c r="O8" s="11" t="str">
        <f>SUBSTITUTE(data!AP1,"Pre: [Question_15] ","")</f>
        <v>d. Less than once per month</v>
      </c>
      <c r="P8" s="12">
        <f>Q8/Q$10</f>
        <v>0</v>
      </c>
      <c r="Q8" s="11">
        <f>SUM(data!AP:AP)</f>
        <v>0</v>
      </c>
    </row>
    <row r="9" spans="1:17" ht="25.5" customHeight="1">
      <c r="A9" s="3" t="s">
        <v>70</v>
      </c>
      <c r="H9" s="15" t="str">
        <f>SUBSTITUTE(data!DH1,"Pre: [Question_9] ","")</f>
        <v>e. At a local library</v>
      </c>
      <c r="I9" s="12">
        <f t="shared" si="0"/>
        <v>0.6666666666666666</v>
      </c>
      <c r="J9" s="11">
        <f>SUM(data!DH:DH)</f>
        <v>2</v>
      </c>
      <c r="O9" s="11" t="str">
        <f>SUBSTITUTE(data!AQ1,"Pre: [Question_15] ","")</f>
        <v>e. Never</v>
      </c>
      <c r="P9" s="12">
        <f>Q9/Q$10</f>
        <v>0</v>
      </c>
      <c r="Q9" s="11">
        <f>SUM(data!AQ:AQ)</f>
        <v>0</v>
      </c>
    </row>
    <row r="10" spans="1:17" ht="25.5" customHeight="1">
      <c r="A10" s="57" t="s">
        <v>29</v>
      </c>
      <c r="B10" s="57"/>
      <c r="C10" s="57"/>
      <c r="D10" s="57"/>
      <c r="H10" s="15" t="str">
        <f>SUBSTITUTE(data!DI1,"Pre: [Question_9] ","")</f>
        <v>f. At a friendâ€™s or neighborâ€™s house</v>
      </c>
      <c r="I10" s="12">
        <f t="shared" si="0"/>
        <v>0</v>
      </c>
      <c r="J10" s="11">
        <f>SUM(data!DI:DI)</f>
        <v>0</v>
      </c>
      <c r="O10" s="13" t="s">
        <v>7</v>
      </c>
      <c r="P10" s="12">
        <f>SUM(P5:P9)</f>
        <v>1</v>
      </c>
      <c r="Q10" s="11">
        <f>SUM(Q5:Q9)</f>
        <v>3</v>
      </c>
    </row>
    <row r="11" spans="1:10" ht="25.5" customHeight="1">
      <c r="A11" s="10" t="s">
        <v>8</v>
      </c>
      <c r="B11" s="10" t="s">
        <v>10</v>
      </c>
      <c r="C11" s="10" t="s">
        <v>9</v>
      </c>
      <c r="H11" s="15" t="str">
        <f>SUBSTITUTE(data!DJ1,"Pre: [Question_9] ","")</f>
        <v>g. At a community technology center</v>
      </c>
      <c r="I11" s="12">
        <f t="shared" si="0"/>
        <v>0</v>
      </c>
      <c r="J11" s="11">
        <f>SUM(data!DJ:DJ)</f>
        <v>0</v>
      </c>
    </row>
    <row r="12" spans="1:15" ht="25.5" customHeight="1">
      <c r="A12" s="11" t="str">
        <f>SUBSTITUTE(data!BQ1,"Pre: [Question_2] ","")</f>
        <v>a. Yes</v>
      </c>
      <c r="B12" s="12">
        <f>C12/C$14</f>
        <v>0.6666666666666666</v>
      </c>
      <c r="C12" s="11">
        <f>SUM(data!BQ:BQ)</f>
        <v>2</v>
      </c>
      <c r="H12" s="15" t="str">
        <f>SUBSTITUTE(data!DK1,"Pre: [Question_9] ","")</f>
        <v>h. At an Internet cafe</v>
      </c>
      <c r="I12" s="12">
        <f t="shared" si="0"/>
        <v>0</v>
      </c>
      <c r="J12" s="11">
        <f>SUM(data!DK:DK)</f>
        <v>0</v>
      </c>
      <c r="O12" s="3" t="s">
        <v>87</v>
      </c>
    </row>
    <row r="13" spans="1:18" ht="25.5" customHeight="1">
      <c r="A13" s="11" t="str">
        <f>SUBSTITUTE(data!BR1,"Pre: [Question_2] ","")</f>
        <v>b. No</v>
      </c>
      <c r="B13" s="12">
        <f>C13/C$14</f>
        <v>0.3333333333333333</v>
      </c>
      <c r="C13" s="11">
        <f>SUM(data!BR:BR)</f>
        <v>1</v>
      </c>
      <c r="H13" s="15" t="str">
        <f>SUBSTITUTE(data!DL1,"Pre: [Question_9] ","")</f>
        <v>i. At a church, temple, mosque or other house of worship or religious organization</v>
      </c>
      <c r="I13" s="12">
        <f t="shared" si="0"/>
        <v>0</v>
      </c>
      <c r="J13" s="11">
        <f>SUM(data!DL:DL)</f>
        <v>0</v>
      </c>
      <c r="O13" s="57" t="s">
        <v>48</v>
      </c>
      <c r="P13" s="57"/>
      <c r="Q13" s="57"/>
      <c r="R13" s="57"/>
    </row>
    <row r="14" spans="1:17" ht="25.5" customHeight="1">
      <c r="A14" s="13" t="s">
        <v>7</v>
      </c>
      <c r="B14" s="12">
        <f>SUM(B12:B13)</f>
        <v>1</v>
      </c>
      <c r="C14" s="11">
        <f>SUM(C12:C13)</f>
        <v>3</v>
      </c>
      <c r="H14" s="15" t="str">
        <f>SUBSTITUTE(data!DM1,"Pre: [Question_9] ","")</f>
        <v>j. Other</v>
      </c>
      <c r="I14" s="12">
        <f t="shared" si="0"/>
        <v>0</v>
      </c>
      <c r="J14" s="11">
        <f>SUM(data!DM:DM)</f>
        <v>0</v>
      </c>
      <c r="O14" s="25" t="s">
        <v>43</v>
      </c>
      <c r="P14" s="24" t="s">
        <v>44</v>
      </c>
      <c r="Q14" s="24" t="s">
        <v>41</v>
      </c>
    </row>
    <row r="15" spans="8:18" ht="25.5" customHeight="1">
      <c r="H15" s="13" t="s">
        <v>7</v>
      </c>
      <c r="I15" s="12">
        <f>SUM(I5:I14)</f>
        <v>1</v>
      </c>
      <c r="J15" s="11">
        <f>SUM(J5:J14)</f>
        <v>3</v>
      </c>
      <c r="O15" s="15" t="str">
        <f>SUBSTITUTE(data!AR1,"Pre: [Question_16] ","")</f>
        <v>a) To communicate with teachers outside my school</v>
      </c>
      <c r="P15" s="23">
        <f>SUMIF(data!AR:AR,"&lt;6")/Q15</f>
        <v>3</v>
      </c>
      <c r="Q15" s="11">
        <f>COUNTIF(data!AR:AR,"&gt;0")-COUNTIF(data!AR:AR,"=6")</f>
        <v>3</v>
      </c>
      <c r="R15" s="54"/>
    </row>
    <row r="16" spans="1:17" ht="25.5" customHeight="1">
      <c r="A16" s="3" t="s">
        <v>75</v>
      </c>
      <c r="O16" s="15" t="str">
        <f>SUBSTITUTE(data!AS1,"Pre: [Question_16] ","")</f>
        <v>b) To communicate with students</v>
      </c>
      <c r="P16" s="23">
        <f>SUMIF(data!AS:AS,"&lt;6")/Q16</f>
        <v>2.6666666666666665</v>
      </c>
      <c r="Q16" s="11">
        <f>COUNTIF(data!AS:AS,"&gt;0")-COUNTIF(data!AS:AS,"=6")</f>
        <v>3</v>
      </c>
    </row>
    <row r="17" spans="1:17" ht="25.5" customHeight="1">
      <c r="A17" t="s">
        <v>28</v>
      </c>
      <c r="H17" s="3" t="s">
        <v>71</v>
      </c>
      <c r="O17" s="15" t="str">
        <f>SUBSTITUTE(data!AT1,"Pre: [Question_16] ","")</f>
        <v>c) To communicate with parents</v>
      </c>
      <c r="P17" s="23">
        <f>SUMIF(data!AT:AT,"&lt;6")/Q17</f>
        <v>3</v>
      </c>
      <c r="Q17" s="11">
        <f>COUNTIF(data!AT:AT,"&gt;0")-COUNTIF(data!AT:AT,"=6")</f>
        <v>3</v>
      </c>
    </row>
    <row r="18" spans="1:17" ht="25.5" customHeight="1">
      <c r="A18" s="10" t="s">
        <v>8</v>
      </c>
      <c r="B18" s="10" t="s">
        <v>10</v>
      </c>
      <c r="C18" s="10" t="s">
        <v>9</v>
      </c>
      <c r="H18" t="s">
        <v>31</v>
      </c>
      <c r="O18" s="15" t="str">
        <f>SUBSTITUTE(data!AU1,"Pre: [Question_16] ","")</f>
        <v>d) To do lesson planning and preparation work</v>
      </c>
      <c r="P18" s="23">
        <f>SUMIF(data!AU:AU,"&lt;6")/Q18</f>
        <v>3.3333333333333335</v>
      </c>
      <c r="Q18" s="11">
        <f>COUNTIF(data!AU:AU,"&gt;0")-COUNTIF(data!AU:AU,"=6")</f>
        <v>3</v>
      </c>
    </row>
    <row r="19" spans="1:15" ht="25.5" customHeight="1">
      <c r="A19" s="11" t="str">
        <f>SUBSTITUTE(data!BS1,"Pre: [Question_3] ","")</f>
        <v>a. Less than 3</v>
      </c>
      <c r="B19" s="12">
        <f>C19/C$23</f>
        <v>0.3333333333333333</v>
      </c>
      <c r="C19" s="11">
        <f>SUM(data!BS:BS)</f>
        <v>1</v>
      </c>
      <c r="H19" s="10" t="s">
        <v>8</v>
      </c>
      <c r="I19" s="10" t="s">
        <v>10</v>
      </c>
      <c r="J19" s="10" t="s">
        <v>9</v>
      </c>
      <c r="O19" s="31" t="s">
        <v>286</v>
      </c>
    </row>
    <row r="20" spans="1:10" ht="25.5" customHeight="1">
      <c r="A20" s="11" t="str">
        <f>SUBSTITUTE(data!BT1,"Pre: [Question_3] ","")</f>
        <v>b. 3 to 9</v>
      </c>
      <c r="B20" s="12">
        <f>C20/C$23</f>
        <v>0.6666666666666666</v>
      </c>
      <c r="C20" s="11">
        <f>SUM(data!BT:BT)</f>
        <v>2</v>
      </c>
      <c r="H20" s="15" t="str">
        <f>SUBSTITUTE(data!P1,"Pre: [Question_10] ","")</f>
        <v>a. No access to computers in my school</v>
      </c>
      <c r="I20" s="12">
        <f>J20/J$24</f>
        <v>0.3333333333333333</v>
      </c>
      <c r="J20" s="11">
        <f>SUM(data!P:P)</f>
        <v>1</v>
      </c>
    </row>
    <row r="21" spans="1:15" ht="25.5" customHeight="1">
      <c r="A21" s="11" t="str">
        <f>SUBSTITUTE(data!BU1,"Pre: [Question_3] ","")</f>
        <v>c. 10 to 20</v>
      </c>
      <c r="B21" s="12">
        <f>C21/C$23</f>
        <v>0</v>
      </c>
      <c r="C21" s="11">
        <f>SUM(data!BU:BU)</f>
        <v>0</v>
      </c>
      <c r="H21" s="15" t="str">
        <f>SUBSTITUTE(data!Q1,"Pre: [Question_10] ","")</f>
        <v>b. In my school classroom</v>
      </c>
      <c r="I21" s="12">
        <f>J21/J$24</f>
        <v>0</v>
      </c>
      <c r="J21" s="11">
        <f>SUM(data!Q:Q)</f>
        <v>0</v>
      </c>
      <c r="O21" s="3" t="s">
        <v>73</v>
      </c>
    </row>
    <row r="22" spans="1:18" ht="25.5" customHeight="1">
      <c r="A22" s="11" t="str">
        <f>SUBSTITUTE(data!BV1,"Pre: [Question_3] ","")</f>
        <v>d. Over 20</v>
      </c>
      <c r="B22" s="12">
        <f>C22/C$23</f>
        <v>0</v>
      </c>
      <c r="C22" s="11">
        <f>SUM(data!BV:BV)</f>
        <v>0</v>
      </c>
      <c r="H22" s="15" t="str">
        <f>SUBSTITUTE(data!R1,"Pre: [Question_10] ","")</f>
        <v>c. In my school computer lab or media center</v>
      </c>
      <c r="I22" s="12">
        <f>J22/J$24</f>
        <v>0.3333333333333333</v>
      </c>
      <c r="J22" s="11">
        <f>SUM(data!R:R)</f>
        <v>1</v>
      </c>
      <c r="O22" s="57" t="s">
        <v>51</v>
      </c>
      <c r="P22" s="57"/>
      <c r="Q22" s="57"/>
      <c r="R22" s="57"/>
    </row>
    <row r="23" spans="1:17" ht="25.5" customHeight="1">
      <c r="A23" s="13" t="s">
        <v>7</v>
      </c>
      <c r="B23" s="12">
        <f>SUM(B19:B22)</f>
        <v>1</v>
      </c>
      <c r="C23" s="11">
        <f>SUM(C19:C22)</f>
        <v>3</v>
      </c>
      <c r="H23" s="15" t="str">
        <f>SUBSTITUTE(data!S1,"Pre: [Question_10] ","")</f>
        <v>d. At my desk in my classroom or in a school administrative area</v>
      </c>
      <c r="I23" s="12">
        <f>J23/J$24</f>
        <v>0.3333333333333333</v>
      </c>
      <c r="J23" s="11">
        <f>SUM(data!S:S)</f>
        <v>1</v>
      </c>
      <c r="O23" s="25" t="s">
        <v>43</v>
      </c>
      <c r="P23" s="24" t="s">
        <v>44</v>
      </c>
      <c r="Q23" s="24" t="s">
        <v>41</v>
      </c>
    </row>
    <row r="24" spans="8:18" ht="25.5" customHeight="1">
      <c r="H24" s="13" t="s">
        <v>7</v>
      </c>
      <c r="I24" s="12">
        <f>SUM(I20:I23)</f>
        <v>1</v>
      </c>
      <c r="J24" s="11">
        <f>SUM(J20:J23)</f>
        <v>3</v>
      </c>
      <c r="O24" s="27" t="str">
        <f>SUBSTITUTE(data!AV1,"Pre: [Question_17] ","")</f>
        <v>a) Implement methods of teaching that emphasize independent projects by students</v>
      </c>
      <c r="P24" s="23">
        <f>SUMIF(data!AV:AV,"&lt;5")/Q24</f>
        <v>3</v>
      </c>
      <c r="Q24" s="11">
        <f>COUNTIF(data!AV:AV,"&gt;0")-COUNTIF(data!AV:AV,"=5")</f>
        <v>3</v>
      </c>
      <c r="R24" s="14"/>
    </row>
    <row r="25" spans="1:17" ht="25.5" customHeight="1">
      <c r="A25" s="3" t="s">
        <v>77</v>
      </c>
      <c r="O25" s="27" t="str">
        <f>SUBSTITUTE(data!AW1,"Pre: [Question_17] ","")</f>
        <v>b) Integrate technology into your lesson presentations</v>
      </c>
      <c r="P25" s="23">
        <f>SUMIF(data!AW:AW,"&lt;5")/Q25</f>
        <v>2.6666666666666665</v>
      </c>
      <c r="Q25" s="11">
        <f>COUNTIF(data!AW:AW,"&gt;0")-COUNTIF(data!AW:AW,"=5")</f>
        <v>3</v>
      </c>
    </row>
    <row r="26" spans="1:17" ht="25.5" customHeight="1">
      <c r="A26" s="57" t="s">
        <v>27</v>
      </c>
      <c r="B26" s="57"/>
      <c r="C26" s="57"/>
      <c r="D26" s="57"/>
      <c r="H26" s="3" t="s">
        <v>72</v>
      </c>
      <c r="O26" s="27" t="str">
        <f>SUBSTITUTE(data!AX1,"Pre: [Question_17] ","")</f>
        <v>c) Support your students in using technology in their schoolwork</v>
      </c>
      <c r="P26" s="23">
        <f>SUMIF(data!AX:AX,"&lt;5")/Q26</f>
        <v>3.3333333333333335</v>
      </c>
      <c r="Q26" s="11">
        <f>COUNTIF(data!AX:AX,"&gt;0")-COUNTIF(data!AX:AX,"=5")</f>
        <v>3</v>
      </c>
    </row>
    <row r="27" spans="1:17" ht="25.5" customHeight="1">
      <c r="A27" s="10" t="s">
        <v>8</v>
      </c>
      <c r="B27" s="10" t="s">
        <v>10</v>
      </c>
      <c r="C27" s="10" t="s">
        <v>9</v>
      </c>
      <c r="H27" s="57" t="s">
        <v>32</v>
      </c>
      <c r="I27" s="57"/>
      <c r="J27" s="57"/>
      <c r="K27" s="57"/>
      <c r="O27" s="27" t="str">
        <f>SUBSTITUTE(data!AY1,"Pre: [Question_17] ","")</f>
        <v>d) Assess technology-based work your students produce</v>
      </c>
      <c r="P27" s="23">
        <f>SUMIF(data!AY:AY,"&lt;5")/Q27</f>
        <v>2.6666666666666665</v>
      </c>
      <c r="Q27" s="11">
        <f>COUNTIF(data!AY:AY,"&gt;0")-COUNTIF(data!AY:AY,"=5")</f>
        <v>3</v>
      </c>
    </row>
    <row r="28" spans="1:17" ht="25.5" customHeight="1">
      <c r="A28" s="11" t="str">
        <f>SUBSTITUTE(data!BW1,"Pre: [Question_4] ","")</f>
        <v>a. Classroom teacher</v>
      </c>
      <c r="B28" s="12">
        <f aca="true" t="shared" si="1" ref="B28:B33">C28/C$34</f>
        <v>0</v>
      </c>
      <c r="C28" s="11">
        <f>SUM(data!BW:BW)</f>
        <v>0</v>
      </c>
      <c r="H28" s="10" t="s">
        <v>8</v>
      </c>
      <c r="I28" s="10" t="s">
        <v>10</v>
      </c>
      <c r="J28" s="10" t="s">
        <v>9</v>
      </c>
      <c r="O28" s="27" t="str">
        <f>SUBSTITUTE(data!AZ1,"Pre: [Question_17] ","")</f>
        <v>e) Align your teaching and assessments with required standards or curriculum content</v>
      </c>
      <c r="P28" s="23">
        <f>SUMIF(data!AZ:AZ,"&lt;5")/Q28</f>
        <v>2.3333333333333335</v>
      </c>
      <c r="Q28" s="11">
        <f>COUNTIF(data!AZ:AZ,"&gt;0")-COUNTIF(data!AZ:AZ,"=5")</f>
        <v>3</v>
      </c>
    </row>
    <row r="29" spans="1:15" ht="39" customHeight="1">
      <c r="A29" s="15" t="str">
        <f>SUBSTITUTE(data!BX1,"Pre: [Question_4] ","")</f>
        <v>b. Enrichment or resource teacher (such as Title I, gifted ed., reading specialist)</v>
      </c>
      <c r="B29" s="12">
        <f t="shared" si="1"/>
        <v>0.3333333333333333</v>
      </c>
      <c r="C29" s="11">
        <f>SUM(data!BX:BX)</f>
        <v>1</v>
      </c>
      <c r="H29" s="15" t="str">
        <f>SUBSTITUTE(data!T1,"Pre: [Question_11] ","")</f>
        <v>a. No, students do not have access to computers</v>
      </c>
      <c r="I29" s="12">
        <f>J29/J$34</f>
        <v>0</v>
      </c>
      <c r="J29" s="11">
        <f>SUM(data!T:T)</f>
        <v>0</v>
      </c>
      <c r="O29" s="31" t="s">
        <v>287</v>
      </c>
    </row>
    <row r="30" spans="1:10" ht="25.5" customHeight="1">
      <c r="A30" s="15" t="str">
        <f>SUBSTITUTE(data!BY1,"Pre: [Question_4] ","")</f>
        <v>c. Technology coordinator, media specialist or librarian</v>
      </c>
      <c r="B30" s="12">
        <f t="shared" si="1"/>
        <v>0</v>
      </c>
      <c r="C30" s="11">
        <f>SUM(data!BY:BY)</f>
        <v>0</v>
      </c>
      <c r="H30" s="15" t="str">
        <f>SUBSTITUTE(data!U1,"Pre: [Question_11] ","")</f>
        <v>b. Yes, students have access to computers in my classroom</v>
      </c>
      <c r="I30" s="12">
        <f>J30/J$34</f>
        <v>0.3333333333333333</v>
      </c>
      <c r="J30" s="11">
        <f>SUM(data!U:U)</f>
        <v>1</v>
      </c>
    </row>
    <row r="31" spans="1:15" ht="40.5" customHeight="1">
      <c r="A31" s="15" t="str">
        <f>SUBSTITUTE(data!BZ1,"Pre: [Question_4] ","")</f>
        <v>d. Other professional staff (such as staff developer, instructional coach, curriculum coordinator)</v>
      </c>
      <c r="B31" s="12">
        <f t="shared" si="1"/>
        <v>0.3333333333333333</v>
      </c>
      <c r="C31" s="11">
        <f>SUM(data!BZ:BZ)</f>
        <v>1</v>
      </c>
      <c r="H31" s="15" t="str">
        <f>SUBSTITUTE(data!V1,"Pre: [Question_11] ","")</f>
        <v>c. Yes, students have access to computers from a laptop cart</v>
      </c>
      <c r="I31" s="12">
        <f>J31/J$34</f>
        <v>0.3333333333333333</v>
      </c>
      <c r="J31" s="11">
        <f>SUM(data!V:V)</f>
        <v>1</v>
      </c>
      <c r="O31" s="3" t="s">
        <v>74</v>
      </c>
    </row>
    <row r="32" spans="1:18" ht="25.5" customHeight="1">
      <c r="A32" s="11" t="str">
        <f>SUBSTITUTE(data!CA1,"Pre: [Question_4] ","")</f>
        <v>e. Administrator</v>
      </c>
      <c r="B32" s="12">
        <f t="shared" si="1"/>
        <v>0.3333333333333333</v>
      </c>
      <c r="C32" s="11">
        <f>SUM(data!CA:CA)</f>
        <v>1</v>
      </c>
      <c r="H32" s="15" t="str">
        <f>SUBSTITUTE(data!W1,"Pre: [Question_11] ","")</f>
        <v>d. Yes, students have access to computers in a lab or media center</v>
      </c>
      <c r="I32" s="12">
        <f>J32/J$34</f>
        <v>0.3333333333333333</v>
      </c>
      <c r="J32" s="11">
        <f>SUM(data!W:W)</f>
        <v>1</v>
      </c>
      <c r="O32" s="58" t="s">
        <v>52</v>
      </c>
      <c r="P32" s="58"/>
      <c r="Q32" s="58"/>
      <c r="R32" s="57"/>
    </row>
    <row r="33" spans="1:17" ht="25.5" customHeight="1">
      <c r="A33" s="11" t="str">
        <f>SUBSTITUTE(data!CB1,"Pre: [Question_4] ","")</f>
        <v>f. Other</v>
      </c>
      <c r="B33" s="12">
        <f t="shared" si="1"/>
        <v>0</v>
      </c>
      <c r="C33" s="11">
        <f>SUM(data!CB:CB)</f>
        <v>0</v>
      </c>
      <c r="H33" s="15" t="str">
        <f>SUBSTITUTE(data!X1,"Pre: [Question_11] ","")</f>
        <v>e. Other location</v>
      </c>
      <c r="I33" s="12">
        <f>J33/J$34</f>
        <v>0</v>
      </c>
      <c r="J33" s="11">
        <f>SUM(data!X:X)</f>
        <v>0</v>
      </c>
      <c r="O33" s="25" t="s">
        <v>43</v>
      </c>
      <c r="P33" s="24" t="s">
        <v>44</v>
      </c>
      <c r="Q33" s="24" t="s">
        <v>41</v>
      </c>
    </row>
    <row r="34" spans="1:18" ht="25.5" customHeight="1">
      <c r="A34" s="13" t="s">
        <v>7</v>
      </c>
      <c r="B34" s="12">
        <f>SUM(B28:B33)</f>
        <v>1</v>
      </c>
      <c r="C34" s="11">
        <f>SUM(C28:C33)</f>
        <v>3</v>
      </c>
      <c r="H34" s="13" t="s">
        <v>7</v>
      </c>
      <c r="I34" s="12">
        <f>SUM(I29:I33)</f>
        <v>1</v>
      </c>
      <c r="J34" s="11">
        <f>SUM(J29:J33)</f>
        <v>3</v>
      </c>
      <c r="O34" s="15" t="str">
        <f>SUBSTITUTE(data!BA1,"Pre: [Question_18] ","")</f>
        <v>a) Work in small groups to come up with a joint solution or task</v>
      </c>
      <c r="P34" s="23">
        <f>SUMIF(data!BA:BA,"&lt;6")/Q34</f>
        <v>3.6666666666666665</v>
      </c>
      <c r="Q34" s="11">
        <f>COUNTIF(data!BA:BA,"&gt;0")-COUNTIF(data!BA:BA,"=6")</f>
        <v>3</v>
      </c>
      <c r="R34" s="14"/>
    </row>
    <row r="35" spans="15:17" ht="25.5" customHeight="1">
      <c r="O35" s="15" t="str">
        <f>SUBSTITUTE(data!BB1,"Pre: [Question_18] ","")</f>
        <v>b) Work on projects that take a week or more</v>
      </c>
      <c r="P35" s="23">
        <f>SUMIF(data!BB:BB,"&lt;6")/Q35</f>
        <v>3</v>
      </c>
      <c r="Q35" s="11">
        <f>COUNTIF(data!BB:BB,"&gt;0")-COUNTIF(data!BB:BB,"=6")</f>
        <v>2</v>
      </c>
    </row>
    <row r="36" spans="1:17" ht="25.5" customHeight="1">
      <c r="A36" s="50" t="s">
        <v>79</v>
      </c>
      <c r="H36" s="3" t="s">
        <v>76</v>
      </c>
      <c r="O36" s="15" t="str">
        <f>SUBSTITUTE(data!BC1,"Pre: [Question_18] ","")</f>
        <v>c) Decide on their own procedures for solving problems, with some advice on key issues from you</v>
      </c>
      <c r="P36" s="23">
        <f>SUMIF(data!BC:BC,"&lt;6")/Q36</f>
        <v>4.333333333333333</v>
      </c>
      <c r="Q36" s="11">
        <f>COUNTIF(data!BC:BC,"&gt;0")-COUNTIF(data!BC:BC,"=6")</f>
        <v>3</v>
      </c>
    </row>
    <row r="37" spans="1:17" ht="25.5" customHeight="1">
      <c r="A37" t="s">
        <v>25</v>
      </c>
      <c r="H37" t="s">
        <v>33</v>
      </c>
      <c r="O37" s="15" t="str">
        <f>SUBSTITUTE(data!BD1,"Pre: [Question_18] ","")</f>
        <v>d) Work on problems for which there is no obvious method of solution</v>
      </c>
      <c r="P37" s="23">
        <f>SUMIF(data!BD:BD,"&lt;6")/Q37</f>
        <v>4</v>
      </c>
      <c r="Q37" s="11">
        <f>COUNTIF(data!BD:BD,"&gt;0")-COUNTIF(data!BD:BD,"=6")</f>
        <v>2</v>
      </c>
    </row>
    <row r="38" spans="1:17" ht="25.5" customHeight="1">
      <c r="A38" s="10" t="s">
        <v>8</v>
      </c>
      <c r="B38" s="10" t="s">
        <v>10</v>
      </c>
      <c r="C38" s="10" t="s">
        <v>9</v>
      </c>
      <c r="H38" s="16" t="s">
        <v>34</v>
      </c>
      <c r="I38" s="11"/>
      <c r="J38" s="24" t="s">
        <v>41</v>
      </c>
      <c r="O38" s="15" t="str">
        <f>SUBSTITUTE(data!BE1,"Pre: [Question_18] ","")</f>
        <v>e) Suggest or help plan classroom activities or topics or come up with their own problems to solve</v>
      </c>
      <c r="P38" s="23">
        <f>SUMIF(data!BE:BE,"&lt;6")/Q38</f>
        <v>4.333333333333333</v>
      </c>
      <c r="Q38" s="11">
        <f>COUNTIF(data!BE:BE,"&gt;0")-COUNTIF(data!BE:BE,"=6")</f>
        <v>3</v>
      </c>
    </row>
    <row r="39" spans="1:17" ht="25.5" customHeight="1">
      <c r="A39" s="15" t="str">
        <f>SUBSTITUTE(data!CC1,"Pre: [Question_5] ","")</f>
        <v>a. I have no prior experience with online courses.</v>
      </c>
      <c r="B39" s="12">
        <f>C39/C$43</f>
        <v>0</v>
      </c>
      <c r="C39" s="11">
        <f>SUM(data!CC:CC)</f>
        <v>0</v>
      </c>
      <c r="H39" s="28" t="s">
        <v>35</v>
      </c>
      <c r="I39" s="23">
        <f>AVERAGE(data!G:G)</f>
        <v>4.666666666666667</v>
      </c>
      <c r="J39" s="15">
        <f>COUNT(data!G:G)</f>
        <v>3</v>
      </c>
      <c r="O39" s="15" t="str">
        <f>SUBSTITUTE(data!BF1,"Pre: [Question_18] ","")</f>
        <v>f) Work on activities that promote higher-order and critical thinking</v>
      </c>
      <c r="P39" s="23">
        <f>SUMIF(data!BF:BF,"&lt;6")/Q39</f>
        <v>4</v>
      </c>
      <c r="Q39" s="11">
        <f>COUNTIF(data!BF:BF,"&gt;0")-COUNTIF(data!BF:BF,"=6")</f>
        <v>2</v>
      </c>
    </row>
    <row r="40" spans="1:17" ht="39" customHeight="1">
      <c r="A40" s="15" t="str">
        <f>SUBSTITUTE(data!CD1,"Pre: [Question_5] ","")</f>
        <v>b. I have previewed online courses as a guest but never completed one.</v>
      </c>
      <c r="B40" s="12">
        <f>C40/C$43</f>
        <v>1</v>
      </c>
      <c r="C40" s="11">
        <f>SUM(data!CD:CD)</f>
        <v>3</v>
      </c>
      <c r="H40" s="28" t="s">
        <v>36</v>
      </c>
      <c r="I40" s="11">
        <f>MAX(data!G:G)</f>
        <v>8</v>
      </c>
      <c r="J40" s="17"/>
      <c r="O40" s="15" t="str">
        <f>SUBSTITUTE(data!BG1,"Pre: [Question_18] ","")</f>
        <v>g) Work on activities that are authentic and meaningful in their social context</v>
      </c>
      <c r="P40" s="23">
        <f>SUMIF(data!BG:BG,"&lt;6")/Q40</f>
        <v>1.5</v>
      </c>
      <c r="Q40" s="11">
        <f>COUNTIF(data!BG:BG,"&gt;0")-COUNTIF(data!BG:BG,"=6")</f>
        <v>2</v>
      </c>
    </row>
    <row r="41" spans="1:17" ht="25.5" customHeight="1">
      <c r="A41" s="15" t="str">
        <f>SUBSTITUTE(data!CE1,"Pre: [Question_5] ","")</f>
        <v>c. I have completed at least one online course.</v>
      </c>
      <c r="B41" s="12">
        <f>C41/C$43</f>
        <v>0</v>
      </c>
      <c r="C41" s="11">
        <f>SUM(data!CE:CE)</f>
        <v>0</v>
      </c>
      <c r="H41" s="28" t="s">
        <v>37</v>
      </c>
      <c r="I41" s="11">
        <f>MIN(data!G:G)</f>
        <v>2</v>
      </c>
      <c r="J41" s="18"/>
      <c r="O41" s="15" t="str">
        <f>SUBSTITUTE(data!BH1,"Pre: [Question_18] ","")</f>
        <v>h) Work on activities involving wikis, blogs, and other web-based tools</v>
      </c>
      <c r="P41" s="23">
        <f>SUMIF(data!BH:BH,"&lt;6")/Q41</f>
        <v>4</v>
      </c>
      <c r="Q41" s="11">
        <f>COUNTIF(data!BH:BH,"&gt;0")-COUNTIF(data!BH:BH,"=6")</f>
        <v>3</v>
      </c>
    </row>
    <row r="42" spans="1:15" ht="25.5" customHeight="1">
      <c r="A42" s="15" t="str">
        <f>SUBSTITUTE(data!CF1,"Pre: [Question_5] ","")</f>
        <v>d. I have facilitated at least one online course</v>
      </c>
      <c r="B42" s="12">
        <f>C42/C$43</f>
        <v>0</v>
      </c>
      <c r="C42" s="11">
        <f>SUM(data!CF:CF)</f>
        <v>0</v>
      </c>
      <c r="J42" s="8"/>
      <c r="O42" s="31" t="s">
        <v>286</v>
      </c>
    </row>
    <row r="43" spans="1:10" ht="25.5" customHeight="1">
      <c r="A43" s="13" t="s">
        <v>7</v>
      </c>
      <c r="B43" s="12">
        <f>SUM(B39:B42)</f>
        <v>1</v>
      </c>
      <c r="C43" s="11">
        <f>SUM(C39:C42)</f>
        <v>3</v>
      </c>
      <c r="H43" s="16" t="s">
        <v>38</v>
      </c>
      <c r="I43" s="11"/>
      <c r="J43" s="24" t="s">
        <v>41</v>
      </c>
    </row>
    <row r="44" spans="8:15" ht="25.5" customHeight="1">
      <c r="H44" s="28" t="s">
        <v>35</v>
      </c>
      <c r="I44" s="23">
        <f>AVERAGE(data!H:H)</f>
        <v>4.666666666666667</v>
      </c>
      <c r="J44" s="15">
        <f>COUNT(data!H:H)</f>
        <v>3</v>
      </c>
      <c r="O44" s="3" t="s">
        <v>78</v>
      </c>
    </row>
    <row r="45" spans="1:18" ht="25.5" customHeight="1">
      <c r="A45" s="50" t="s">
        <v>82</v>
      </c>
      <c r="H45" s="28" t="s">
        <v>36</v>
      </c>
      <c r="I45" s="11">
        <f>MAX(data!H:H)</f>
        <v>8</v>
      </c>
      <c r="J45" s="17"/>
      <c r="O45" s="58" t="s">
        <v>53</v>
      </c>
      <c r="P45" s="58"/>
      <c r="Q45" s="58"/>
      <c r="R45" s="57"/>
    </row>
    <row r="46" spans="1:17" ht="25.5" customHeight="1">
      <c r="A46" t="s">
        <v>19</v>
      </c>
      <c r="H46" s="28" t="s">
        <v>37</v>
      </c>
      <c r="I46" s="11">
        <f>MIN(data!H:H)</f>
        <v>2</v>
      </c>
      <c r="J46" s="18"/>
      <c r="O46" s="25" t="s">
        <v>43</v>
      </c>
      <c r="P46" s="24" t="s">
        <v>44</v>
      </c>
      <c r="Q46" s="24" t="s">
        <v>41</v>
      </c>
    </row>
    <row r="47" spans="1:17" ht="25.5" customHeight="1">
      <c r="A47" s="10" t="s">
        <v>8</v>
      </c>
      <c r="B47" s="10" t="s">
        <v>10</v>
      </c>
      <c r="C47" s="10" t="s">
        <v>9</v>
      </c>
      <c r="H47" s="29"/>
      <c r="J47" s="8"/>
      <c r="O47" s="15" t="str">
        <f>SUBSTITUTE(data!BI1,"Pre: [Question_19] ","")</f>
        <v>a) It was easy for me to use the online Web site to enroll in the program.</v>
      </c>
      <c r="P47" s="23">
        <f>SUMIF(data!BI:BI,"&gt;0")/Q47</f>
        <v>1.6666666666666667</v>
      </c>
      <c r="Q47" s="11">
        <f>COUNTIF(data!BI:BI,"&gt;0")</f>
        <v>3</v>
      </c>
    </row>
    <row r="48" spans="1:17" ht="25.5" customHeight="1">
      <c r="A48" s="11" t="str">
        <f>SUBSTITUTE(data!CG1,"Pre: [Question_6] ","")</f>
        <v>a. Yes, as a Participant Teacher</v>
      </c>
      <c r="B48" s="12">
        <f>C48/C$52</f>
        <v>0.3333333333333333</v>
      </c>
      <c r="C48" s="11">
        <f>SUM(data!CG:CG)</f>
        <v>1</v>
      </c>
      <c r="H48" s="30" t="s">
        <v>39</v>
      </c>
      <c r="I48" s="11"/>
      <c r="J48" s="24" t="s">
        <v>41</v>
      </c>
      <c r="O48" s="15" t="str">
        <f>SUBSTITUTE(data!BJ1,"Pre: [Question_19] ","")</f>
        <v>b) It was easy for me to use the online Web site to answer the profile questions about myself.</v>
      </c>
      <c r="P48" s="23">
        <f>SUMIF(data!BJ:BJ,"&gt;0")/Q48</f>
        <v>3</v>
      </c>
      <c r="Q48" s="11">
        <f>COUNTIF(data!BJ:BJ,"&gt;0")</f>
        <v>3</v>
      </c>
    </row>
    <row r="49" spans="1:17" ht="25.5" customHeight="1">
      <c r="A49" s="11" t="str">
        <f>SUBSTITUTE(data!CH1,"Pre: [Question_6] ","")</f>
        <v>b. Yes, as a Master Teacher</v>
      </c>
      <c r="B49" s="12">
        <f>C49/C$52</f>
        <v>0.6666666666666666</v>
      </c>
      <c r="C49" s="11">
        <f>SUM(data!CH:CH)</f>
        <v>2</v>
      </c>
      <c r="H49" s="28" t="s">
        <v>35</v>
      </c>
      <c r="I49" s="23">
        <f>AVERAGE(data!I:I)</f>
        <v>4.666666666666667</v>
      </c>
      <c r="J49" s="15">
        <f>COUNT(data!I:I)</f>
        <v>3</v>
      </c>
      <c r="O49" s="15" t="str">
        <f>SUBSTITUTE(data!BK1,"Pre: [Question_19] ","")</f>
        <v>c) The sample lesson plans I reviewed were good models of activities I could do with my students.</v>
      </c>
      <c r="P49" s="23">
        <f>SUMIF(data!BK:BK,"&gt;0")/Q49</f>
        <v>3.3333333333333335</v>
      </c>
      <c r="Q49" s="11">
        <f>COUNTIF(data!BK:BK,"&gt;0")</f>
        <v>3</v>
      </c>
    </row>
    <row r="50" spans="1:17" ht="25.5" customHeight="1">
      <c r="A50" s="11" t="str">
        <f>SUBSTITUTE(data!CI1,"Pre: [Question_6] ","")</f>
        <v>c. Yes, as a Senior Trainer</v>
      </c>
      <c r="B50" s="12">
        <f>C50/C$52</f>
        <v>0</v>
      </c>
      <c r="C50" s="11">
        <f>SUM(data!CI:CI)</f>
        <v>0</v>
      </c>
      <c r="H50" s="28" t="s">
        <v>36</v>
      </c>
      <c r="I50" s="11">
        <f>MAX(data!I:I)</f>
        <v>8</v>
      </c>
      <c r="J50" s="17"/>
      <c r="O50" s="15" t="str">
        <f>SUBSTITUTE(data!BL1,"Pre: [Question_19] ","")</f>
        <v>d) It was easy for me to interact online with others.</v>
      </c>
      <c r="P50" s="23">
        <f>SUMIF(data!BL:BL,"&gt;0")/Q50</f>
        <v>3</v>
      </c>
      <c r="Q50" s="11">
        <f>COUNTIF(data!BL:BL,"&gt;0")</f>
        <v>3</v>
      </c>
    </row>
    <row r="51" spans="1:17" ht="25.5" customHeight="1">
      <c r="A51" s="11" t="str">
        <f>SUBSTITUTE(data!CJ1,"Pre: [Question_6] ","")</f>
        <v>d. No</v>
      </c>
      <c r="B51" s="12">
        <f>C51/C$52</f>
        <v>0</v>
      </c>
      <c r="C51" s="11">
        <f>SUM(data!CJ:CJ)</f>
        <v>0</v>
      </c>
      <c r="H51" s="28" t="s">
        <v>37</v>
      </c>
      <c r="I51" s="11">
        <f>MIN(data!I:I)</f>
        <v>2</v>
      </c>
      <c r="J51" s="18"/>
      <c r="O51" s="15" t="str">
        <f>SUBSTITUTE(data!BM1,"Pre: [Question_19] ","")</f>
        <v>e) I had no problems with my computer and Internet access during this time.</v>
      </c>
      <c r="P51" s="23">
        <f>SUMIF(data!BM:BM,"&gt;0")/Q51</f>
        <v>2.6666666666666665</v>
      </c>
      <c r="Q51" s="11">
        <f>COUNTIF(data!BM:BM,"&gt;0")</f>
        <v>3</v>
      </c>
    </row>
    <row r="52" spans="1:17" ht="25.5" customHeight="1">
      <c r="A52" s="13" t="s">
        <v>7</v>
      </c>
      <c r="B52" s="12">
        <f>SUM(B48:B51)</f>
        <v>1</v>
      </c>
      <c r="C52" s="11">
        <f>SUM(C48:C51)</f>
        <v>3</v>
      </c>
      <c r="H52" s="29"/>
      <c r="J52" s="8"/>
      <c r="O52" s="15" t="str">
        <f>SUBSTITUTE(data!BN1,"Pre: [Question_19] ","")</f>
        <v>f) It was easy for me to find help if I had questions.</v>
      </c>
      <c r="P52" s="23">
        <f>SUMIF(data!BN:BN,"&gt;0")/Q52</f>
        <v>3</v>
      </c>
      <c r="Q52" s="11">
        <f>COUNTIF(data!BN:BN,"&gt;0")</f>
        <v>3</v>
      </c>
    </row>
    <row r="53" spans="8:15" ht="25.5" customHeight="1">
      <c r="H53" s="30" t="s">
        <v>40</v>
      </c>
      <c r="I53" s="11"/>
      <c r="J53" s="24" t="s">
        <v>41</v>
      </c>
      <c r="O53" s="31" t="s">
        <v>288</v>
      </c>
    </row>
    <row r="54" spans="1:10" ht="25.5" customHeight="1">
      <c r="A54" s="50" t="s">
        <v>84</v>
      </c>
      <c r="H54" s="28" t="s">
        <v>35</v>
      </c>
      <c r="I54" s="23">
        <f>AVERAGE(data!J:J)</f>
        <v>4.666666666666667</v>
      </c>
      <c r="J54" s="11">
        <f>COUNT(data!J:J)</f>
        <v>3</v>
      </c>
    </row>
    <row r="55" spans="1:10" ht="25.5" customHeight="1">
      <c r="A55" t="s">
        <v>17</v>
      </c>
      <c r="H55" s="28" t="s">
        <v>36</v>
      </c>
      <c r="I55" s="11">
        <f>MAX(data!J:J)</f>
        <v>8</v>
      </c>
      <c r="J55" s="19"/>
    </row>
    <row r="56" spans="1:10" ht="25.5" customHeight="1">
      <c r="A56" s="10" t="s">
        <v>8</v>
      </c>
      <c r="B56" s="10" t="s">
        <v>10</v>
      </c>
      <c r="C56" s="10" t="s">
        <v>9</v>
      </c>
      <c r="H56" s="28" t="s">
        <v>37</v>
      </c>
      <c r="I56" s="11">
        <f>MIN(data!J:J)</f>
        <v>2</v>
      </c>
      <c r="J56" s="20"/>
    </row>
    <row r="57" spans="1:3" ht="25.5" customHeight="1">
      <c r="A57" s="11" t="str">
        <f>SUBSTITUTE(data!CK1,"Pre: [Question_7] ","")</f>
        <v>a. General Education</v>
      </c>
      <c r="B57" s="12">
        <f aca="true" t="shared" si="2" ref="B57:B69">C57/C$70</f>
        <v>0</v>
      </c>
      <c r="C57" s="11">
        <f>SUM(data!CK:CK)</f>
        <v>0</v>
      </c>
    </row>
    <row r="58" spans="1:8" ht="25.5" customHeight="1">
      <c r="A58" s="11" t="str">
        <f>SUBSTITUTE(data!CL1,"Pre: [Question_7] ","")</f>
        <v>b. Math</v>
      </c>
      <c r="B58" s="12">
        <f t="shared" si="2"/>
        <v>0.3333333333333333</v>
      </c>
      <c r="C58" s="11">
        <f>SUM(data!CL:CL)</f>
        <v>1</v>
      </c>
      <c r="H58" s="3" t="s">
        <v>80</v>
      </c>
    </row>
    <row r="59" spans="1:8" ht="25.5" customHeight="1">
      <c r="A59" s="11" t="str">
        <f>SUBSTITUTE(data!CM1,"Pre: [Question_7] ","")</f>
        <v>c. Language Arts</v>
      </c>
      <c r="B59" s="12">
        <f t="shared" si="2"/>
        <v>0</v>
      </c>
      <c r="C59" s="11">
        <f>SUM(data!CM:CM)</f>
        <v>0</v>
      </c>
      <c r="H59" s="21" t="s">
        <v>42</v>
      </c>
    </row>
    <row r="60" spans="1:10" ht="25.5" customHeight="1">
      <c r="A60" s="11" t="str">
        <f>SUBSTITUTE(data!CN1,"Pre: [Question_7] ","")</f>
        <v>d. Science</v>
      </c>
      <c r="B60" s="12">
        <f t="shared" si="2"/>
        <v>0</v>
      </c>
      <c r="C60" s="11">
        <f>SUM(data!CN:CN)</f>
        <v>0</v>
      </c>
      <c r="H60" s="25" t="s">
        <v>43</v>
      </c>
      <c r="I60" s="24" t="s">
        <v>44</v>
      </c>
      <c r="J60" s="24" t="s">
        <v>41</v>
      </c>
    </row>
    <row r="61" spans="1:11" ht="25.5" customHeight="1">
      <c r="A61" s="11" t="str">
        <f>SUBSTITUTE(data!CO1,"Pre: [Question_7] ","")</f>
        <v>e. Social studies/history</v>
      </c>
      <c r="B61" s="12">
        <f t="shared" si="2"/>
        <v>0.3333333333333333</v>
      </c>
      <c r="C61" s="11">
        <f>SUM(data!CO:CO)</f>
        <v>1</v>
      </c>
      <c r="H61" s="15" t="str">
        <f>SUBSTITUTE(data!Y1,"Pre: [Question_12] ","")</f>
        <v>a) Internet access in the classroom</v>
      </c>
      <c r="I61" s="22">
        <f>SUM(data!Y:Y)/J61</f>
        <v>3.3333333333333335</v>
      </c>
      <c r="J61" s="11">
        <f>COUNTIF(data!Y:Y,"&gt;1")</f>
        <v>3</v>
      </c>
      <c r="K61" s="14"/>
    </row>
    <row r="62" spans="1:10" ht="25.5" customHeight="1">
      <c r="A62" s="11" t="str">
        <f>SUBSTITUTE(data!CP1,"Pre: [Question_7] ","")</f>
        <v>f. Foreign Language</v>
      </c>
      <c r="B62" s="12">
        <f t="shared" si="2"/>
        <v>0.3333333333333333</v>
      </c>
      <c r="C62" s="11">
        <f>SUM(data!CP:CP)</f>
        <v>1</v>
      </c>
      <c r="H62" s="15" t="str">
        <f>SUBSTITUTE(data!Z1,"Pre: [Question_12] ","")</f>
        <v>b) Internet access in the computer lab or media center</v>
      </c>
      <c r="I62" s="22">
        <f>SUM(data!Z:Z)/J62</f>
        <v>3</v>
      </c>
      <c r="J62" s="11">
        <f>COUNTIF(data!Z:Z,"&gt;1")</f>
        <v>3</v>
      </c>
    </row>
    <row r="63" spans="1:10" ht="27" customHeight="1">
      <c r="A63" s="11" t="str">
        <f>SUBSTITUTE(data!CQ1,"Pre: [Question_7] ","")</f>
        <v>g. Computer Science</v>
      </c>
      <c r="B63" s="12">
        <f t="shared" si="2"/>
        <v>0</v>
      </c>
      <c r="C63" s="11">
        <f>SUM(data!CQ:CQ)</f>
        <v>0</v>
      </c>
      <c r="H63" s="15" t="str">
        <f>SUBSTITUTE(data!AA1,"Pre: [Question_12] ","")</f>
        <v>c) Technology support from the school</v>
      </c>
      <c r="I63" s="22">
        <f>SUM(data!AA:AA)/J63</f>
        <v>3.6666666666666665</v>
      </c>
      <c r="J63" s="11">
        <f>COUNTIF(data!AA:AA,"&gt;1")</f>
        <v>3</v>
      </c>
    </row>
    <row r="64" spans="1:10" ht="25.5" customHeight="1">
      <c r="A64" s="11" t="str">
        <f>SUBSTITUTE(data!CR1,"Pre: [Question_7] ","")</f>
        <v>h. Physical Education/Health</v>
      </c>
      <c r="B64" s="12">
        <f t="shared" si="2"/>
        <v>0</v>
      </c>
      <c r="C64" s="11">
        <f>SUM(data!CR:CR)</f>
        <v>0</v>
      </c>
      <c r="H64" s="15" t="str">
        <f>SUBSTITUTE(data!AB1,"Pre: [Question_12] ","")</f>
        <v>d) Technology support from the district</v>
      </c>
      <c r="I64" s="22">
        <f>SUM(data!AB:AB)/J64</f>
        <v>3.6666666666666665</v>
      </c>
      <c r="J64" s="11">
        <f>COUNTIF(data!AB:AB,"&gt;1")</f>
        <v>3</v>
      </c>
    </row>
    <row r="65" spans="1:8" ht="25.5" customHeight="1">
      <c r="A65" s="11" t="str">
        <f>SUBSTITUTE(data!CS1,"Pre: [Question_7] ","")</f>
        <v>i. Art/Music</v>
      </c>
      <c r="B65" s="12">
        <f t="shared" si="2"/>
        <v>0</v>
      </c>
      <c r="C65" s="11">
        <f>SUM(data!CS:CS)</f>
        <v>0</v>
      </c>
      <c r="H65" s="31" t="s">
        <v>285</v>
      </c>
    </row>
    <row r="66" spans="1:8" ht="25.5" customHeight="1">
      <c r="A66" s="11" t="str">
        <f>SUBSTITUTE(data!CT1,"Pre: [Question_7] ","")</f>
        <v>j. Special Education</v>
      </c>
      <c r="B66" s="12">
        <f t="shared" si="2"/>
        <v>0</v>
      </c>
      <c r="C66" s="11">
        <f>SUM(data!CT:CT)</f>
        <v>0</v>
      </c>
      <c r="H66" s="3" t="s">
        <v>81</v>
      </c>
    </row>
    <row r="67" spans="1:11" ht="25.5" customHeight="1">
      <c r="A67" s="11" t="str">
        <f>SUBSTITUTE(data!CU1,"Pre: [Question_7] ","")</f>
        <v>k. Vocation/Technical Training</v>
      </c>
      <c r="B67" s="12">
        <f t="shared" si="2"/>
        <v>0</v>
      </c>
      <c r="C67" s="11">
        <f>SUM(data!CU:CU)</f>
        <v>0</v>
      </c>
      <c r="H67" s="59" t="s">
        <v>45</v>
      </c>
      <c r="I67" s="57"/>
      <c r="J67" s="57"/>
      <c r="K67" s="57"/>
    </row>
    <row r="68" spans="1:10" ht="25.5" customHeight="1">
      <c r="A68" s="11" t="str">
        <f>SUBSTITUTE(data!CV1,"Pre: [Question_7] ","")</f>
        <v>l. Other</v>
      </c>
      <c r="B68" s="12">
        <f t="shared" si="2"/>
        <v>0</v>
      </c>
      <c r="C68" s="11">
        <f>SUM(data!CV:CV)</f>
        <v>0</v>
      </c>
      <c r="H68" s="10" t="s">
        <v>8</v>
      </c>
      <c r="I68" s="10" t="s">
        <v>10</v>
      </c>
      <c r="J68" s="10" t="s">
        <v>9</v>
      </c>
    </row>
    <row r="69" spans="1:10" ht="25.5" customHeight="1">
      <c r="A69" s="15" t="str">
        <f>SUBSTITUTE(data!CW1,"Pre: [Question_7] ","")</f>
        <v>m. Do not work directly with students</v>
      </c>
      <c r="B69" s="12">
        <f t="shared" si="2"/>
        <v>0</v>
      </c>
      <c r="C69" s="11">
        <f>SUM(data!CW:CW)</f>
        <v>0</v>
      </c>
      <c r="H69" s="15" t="str">
        <f>SUBSTITUTE(data!AC1,"Pre: [Question_13] ","")</f>
        <v>a. Never used before with students</v>
      </c>
      <c r="I69" s="12">
        <f>J69/J$74</f>
        <v>0</v>
      </c>
      <c r="J69" s="11">
        <f>SUM(data!AC:AC)</f>
        <v>0</v>
      </c>
    </row>
    <row r="70" spans="1:10" ht="25.5" customHeight="1">
      <c r="A70" s="13" t="s">
        <v>7</v>
      </c>
      <c r="B70" s="12">
        <f>SUM(B57:B69)</f>
        <v>1</v>
      </c>
      <c r="C70" s="11">
        <f>SUM(C57:C69)</f>
        <v>3</v>
      </c>
      <c r="H70" s="15" t="str">
        <f>SUBSTITUTE(data!AD1,"Pre: [Question_13] ","")</f>
        <v>b. New user (for example, you have tried a few times to have your students use technology during your classes)</v>
      </c>
      <c r="I70" s="12">
        <f>J70/J$74</f>
        <v>0.3333333333333333</v>
      </c>
      <c r="J70" s="11">
        <f>SUM(data!AD:AD)</f>
        <v>1</v>
      </c>
    </row>
    <row r="71" spans="8:10" ht="25.5" customHeight="1">
      <c r="H71" s="15" t="str">
        <f>SUBSTITUTE(data!AE1,"Pre: [Question_13] ","")</f>
        <v>c. Intermediate user (for example, you have a few lessons involving technology that you feel comfortable having your students do during your classes)</v>
      </c>
      <c r="I71" s="12">
        <f>J71/J$74</f>
        <v>0.6666666666666666</v>
      </c>
      <c r="J71" s="11">
        <f>SUM(data!AE:AE)</f>
        <v>2</v>
      </c>
    </row>
    <row r="72" spans="1:10" ht="25.5" customHeight="1">
      <c r="A72" s="50" t="s">
        <v>86</v>
      </c>
      <c r="H72" s="15" t="str">
        <f>SUBSTITUTE(data!AF1,"Pre: [Question_13] ","")</f>
        <v>d. Advanced user (for example, you regularly have your students use technology to engage in school work)</v>
      </c>
      <c r="I72" s="12">
        <f>J72/J$74</f>
        <v>0</v>
      </c>
      <c r="J72" s="11">
        <f>SUM(data!AF:AF)</f>
        <v>0</v>
      </c>
    </row>
    <row r="73" spans="1:10" ht="25.5" customHeight="1">
      <c r="A73" t="s">
        <v>18</v>
      </c>
      <c r="H73" s="15" t="str">
        <f>SUBSTITUTE(data!AG1,"Pre: [Question_13] ","")</f>
        <v>e. Expert user (for example, you are a technology leader in your school, or you train others in the use of technology)</v>
      </c>
      <c r="I73" s="12">
        <f>J73/J$74</f>
        <v>0</v>
      </c>
      <c r="J73" s="11">
        <f>SUM(data!AG:AG)</f>
        <v>0</v>
      </c>
    </row>
    <row r="74" spans="1:10" ht="25.5" customHeight="1">
      <c r="A74" s="10" t="s">
        <v>8</v>
      </c>
      <c r="B74" s="10" t="s">
        <v>10</v>
      </c>
      <c r="C74" s="10" t="s">
        <v>9</v>
      </c>
      <c r="H74" s="13" t="s">
        <v>7</v>
      </c>
      <c r="I74" s="12">
        <f>SUM(I69:I73)</f>
        <v>1</v>
      </c>
      <c r="J74" s="11">
        <f>SUM(J69:J73)</f>
        <v>3</v>
      </c>
    </row>
    <row r="75" spans="1:3" ht="25.5" customHeight="1">
      <c r="A75" s="11" t="str">
        <f>SUBSTITUTE(data!CX1,"Pre: [Question_8] ","")</f>
        <v>a. Lower Elementary K-3</v>
      </c>
      <c r="B75" s="12">
        <f aca="true" t="shared" si="3" ref="B75:B80">C75/C$81</f>
        <v>0</v>
      </c>
      <c r="C75" s="11">
        <f>SUM(data!CX:CX)</f>
        <v>0</v>
      </c>
    </row>
    <row r="76" spans="1:8" ht="25.5" customHeight="1">
      <c r="A76" s="11" t="str">
        <f>SUBSTITUTE(data!CY1,"Pre: [Question_8] ","")</f>
        <v>b. Middle Elementary 4-5</v>
      </c>
      <c r="B76" s="12">
        <f t="shared" si="3"/>
        <v>0.3333333333333333</v>
      </c>
      <c r="C76" s="11">
        <f>SUM(data!CY:CY)</f>
        <v>1</v>
      </c>
      <c r="H76" s="3" t="s">
        <v>83</v>
      </c>
    </row>
    <row r="77" spans="1:11" ht="25.5" customHeight="1">
      <c r="A77" s="11" t="str">
        <f>SUBSTITUTE(data!CZ1,"Pre: [Question_8] ","")</f>
        <v>c. Middle/Junior High 6-8</v>
      </c>
      <c r="B77" s="12">
        <f t="shared" si="3"/>
        <v>0.3333333333333333</v>
      </c>
      <c r="C77" s="11">
        <f>SUM(data!CZ:CZ)</f>
        <v>1</v>
      </c>
      <c r="H77" s="57" t="s">
        <v>46</v>
      </c>
      <c r="I77" s="57"/>
      <c r="J77" s="57"/>
      <c r="K77" s="57"/>
    </row>
    <row r="78" spans="1:10" ht="25.5" customHeight="1">
      <c r="A78" s="11" t="str">
        <f>SUBSTITUTE(data!DA1,"Pre: [Question_8] ","")</f>
        <v>d. High 9-12</v>
      </c>
      <c r="B78" s="12">
        <f t="shared" si="3"/>
        <v>0.3333333333333333</v>
      </c>
      <c r="C78" s="11">
        <f>SUM(data!DA:DA)</f>
        <v>1</v>
      </c>
      <c r="H78" s="10" t="s">
        <v>8</v>
      </c>
      <c r="I78" s="10" t="s">
        <v>10</v>
      </c>
      <c r="J78" s="10" t="s">
        <v>9</v>
      </c>
    </row>
    <row r="79" spans="1:10" ht="25.5" customHeight="1">
      <c r="A79" s="15" t="str">
        <f>SUBSTITUTE(data!DB1,"Pre: [Question_8] ","")</f>
        <v>e. Post-secondary Preservice Teachers</v>
      </c>
      <c r="B79" s="12">
        <f t="shared" si="3"/>
        <v>0</v>
      </c>
      <c r="C79" s="11">
        <f>SUM(data!DB:DB)</f>
        <v>0</v>
      </c>
      <c r="H79" s="11" t="str">
        <f>SUBSTITUTE(data!AH1,"Pre: [Question_14] ","")</f>
        <v>a. Strongly disagree</v>
      </c>
      <c r="I79" s="12">
        <f>J79/J$84</f>
        <v>0</v>
      </c>
      <c r="J79" s="11">
        <f>SUM(data!AH:AH)</f>
        <v>0</v>
      </c>
    </row>
    <row r="80" spans="1:10" ht="25.5" customHeight="1">
      <c r="A80" s="15" t="str">
        <f>SUBSTITUTE(data!DC1,"Pre: [Question_8] ","")</f>
        <v>f. Do not work directly with students</v>
      </c>
      <c r="B80" s="12">
        <f t="shared" si="3"/>
        <v>0</v>
      </c>
      <c r="C80" s="11">
        <f>SUM(data!DC:DC)</f>
        <v>0</v>
      </c>
      <c r="H80" s="11" t="str">
        <f>SUBSTITUTE(data!AI1,"Pre: [Question_14] ","")</f>
        <v>b. Disagree</v>
      </c>
      <c r="I80" s="12">
        <f>J80/J$84</f>
        <v>0.3333333333333333</v>
      </c>
      <c r="J80" s="11">
        <f>SUM(data!AI:AI)</f>
        <v>1</v>
      </c>
    </row>
    <row r="81" spans="1:10" ht="25.5" customHeight="1">
      <c r="A81" s="13" t="s">
        <v>7</v>
      </c>
      <c r="B81" s="12">
        <f>SUM(B75:B80)</f>
        <v>1</v>
      </c>
      <c r="C81" s="11">
        <f>SUM(C75:C80)</f>
        <v>3</v>
      </c>
      <c r="H81" s="11" t="str">
        <f>SUBSTITUTE(data!AJ1,"Pre: [Question_14] ","")</f>
        <v>c. Neither agree nor disagree</v>
      </c>
      <c r="I81" s="12">
        <f>J81/J$84</f>
        <v>0.3333333333333333</v>
      </c>
      <c r="J81" s="11">
        <f>SUM(data!AJ:AJ)</f>
        <v>1</v>
      </c>
    </row>
    <row r="82" spans="8:10" ht="25.5" customHeight="1">
      <c r="H82" s="11" t="str">
        <f>SUBSTITUTE(data!AK1,"Pre: [Question_14] ","")</f>
        <v>d. Agree</v>
      </c>
      <c r="I82" s="12">
        <f>J82/J$84</f>
        <v>0</v>
      </c>
      <c r="J82" s="11">
        <f>SUM(data!AK:AK)</f>
        <v>0</v>
      </c>
    </row>
    <row r="83" spans="8:10" ht="25.5" customHeight="1">
      <c r="H83" s="11" t="str">
        <f>SUBSTITUTE(data!AL1,"Pre: [Question_14] ","")</f>
        <v>e. Strongly agree</v>
      </c>
      <c r="I83" s="12">
        <f>J83/J$84</f>
        <v>0.3333333333333333</v>
      </c>
      <c r="J83" s="11">
        <f>SUM(data!AL:AL)</f>
        <v>1</v>
      </c>
    </row>
    <row r="84" spans="8:10" ht="25.5" customHeight="1">
      <c r="H84" s="13" t="s">
        <v>7</v>
      </c>
      <c r="I84" s="12">
        <f>SUM(I79:I83)</f>
        <v>1</v>
      </c>
      <c r="J84" s="11">
        <f>SUM(J79:J83)</f>
        <v>3</v>
      </c>
    </row>
    <row r="87" s="32" customFormat="1" ht="25.5" customHeight="1"/>
    <row r="88" s="32" customFormat="1" ht="25.5" customHeight="1">
      <c r="A88" s="33" t="s">
        <v>54</v>
      </c>
    </row>
    <row r="89" spans="1:15" ht="25.5" customHeight="1">
      <c r="A89" s="3" t="s">
        <v>89</v>
      </c>
      <c r="H89" s="3" t="s">
        <v>90</v>
      </c>
      <c r="O89" s="3" t="s">
        <v>93</v>
      </c>
    </row>
    <row r="90" spans="1:15" ht="25.5" customHeight="1">
      <c r="A90" s="57" t="s">
        <v>55</v>
      </c>
      <c r="B90" s="57"/>
      <c r="C90" s="57"/>
      <c r="D90" s="57"/>
      <c r="H90" t="s">
        <v>60</v>
      </c>
      <c r="O90" t="s">
        <v>66</v>
      </c>
    </row>
    <row r="91" spans="1:17" ht="25.5" customHeight="1">
      <c r="A91" s="25" t="s">
        <v>43</v>
      </c>
      <c r="B91" s="24" t="s">
        <v>44</v>
      </c>
      <c r="C91" s="24" t="s">
        <v>41</v>
      </c>
      <c r="H91" s="25" t="s">
        <v>43</v>
      </c>
      <c r="I91" s="24" t="s">
        <v>44</v>
      </c>
      <c r="J91" s="24" t="s">
        <v>41</v>
      </c>
      <c r="O91" s="10" t="s">
        <v>8</v>
      </c>
      <c r="P91" s="10" t="s">
        <v>10</v>
      </c>
      <c r="Q91" s="10" t="s">
        <v>9</v>
      </c>
    </row>
    <row r="92" spans="1:17" ht="25.5" customHeight="1">
      <c r="A92" s="27" t="str">
        <f>SUBSTITUTE(data!EU1,"Post: [Question_1] ","")</f>
        <v>a) I can prepare for and facilitate an effective showcase.</v>
      </c>
      <c r="B92" s="23">
        <f>SUMIF(data!EU:EU,"&gt;0")/C92</f>
        <v>2.3333333333333335</v>
      </c>
      <c r="C92" s="11">
        <f>COUNTIF(data!EU:EU,"&gt;0")</f>
        <v>3</v>
      </c>
      <c r="H92" s="15" t="str">
        <f>SUBSTITUTE(data!GI1,"Post: [Question_6] ","")</f>
        <v>a) Leading participants through the process of creating unit plans.</v>
      </c>
      <c r="I92" s="23">
        <f>SUMIF(data!GI:GI,"&lt;5")/J92</f>
        <v>3.6666666666666665</v>
      </c>
      <c r="J92" s="11">
        <f>COUNTIF(data!GI:GI,"&gt;0")-COUNTIF(data!GI:GI,"=5")</f>
        <v>3</v>
      </c>
      <c r="K92" s="54"/>
      <c r="O92" s="11" t="str">
        <f>SUBSTITUTE(data!DZ1,"Post: [Question_12] ","")</f>
        <v>a. Much too short</v>
      </c>
      <c r="P92" s="12">
        <f>Q92/Q$97</f>
        <v>0</v>
      </c>
      <c r="Q92" s="11">
        <f>SUM(data!DZ:DZ)</f>
        <v>0</v>
      </c>
    </row>
    <row r="93" spans="1:17" ht="25.5" customHeight="1">
      <c r="A93" s="27" t="str">
        <f>SUBSTITUTE(data!EV1,"Post: [Question_1] ","")</f>
        <v>b) I have learned to provide constructive feedback</v>
      </c>
      <c r="B93" s="23">
        <f>SUMIF(data!EV:EV,"&gt;0")/C93</f>
        <v>3</v>
      </c>
      <c r="C93" s="11">
        <f>COUNTIF(data!EV:EV,"&gt;0")</f>
        <v>3</v>
      </c>
      <c r="H93" s="15" t="str">
        <f>SUBSTITUTE(data!GJ1,"Post: [Question_6] ","")</f>
        <v>b) Facilitating discussions face-to-face.</v>
      </c>
      <c r="I93" s="23">
        <f>SUMIF(data!GJ:GJ,"&lt;5")/J93</f>
        <v>2.6666666666666665</v>
      </c>
      <c r="J93" s="11">
        <f>COUNTIF(data!GJ:GJ,"&gt;0")-COUNTIF(data!GJ:GJ,"=5")</f>
        <v>3</v>
      </c>
      <c r="O93" s="11" t="str">
        <f>SUBSTITUTE(data!EA1,"Post: [Question_12] ","")</f>
        <v>b. Somewhat short</v>
      </c>
      <c r="P93" s="12">
        <f>Q93/Q$97</f>
        <v>0</v>
      </c>
      <c r="Q93" s="11">
        <f>SUM(data!EA:EA)</f>
        <v>0</v>
      </c>
    </row>
    <row r="94" spans="1:17" ht="25.5" customHeight="1">
      <c r="A94" s="27" t="str">
        <f>SUBSTITUTE(data!EW1,"Post: [Question_1] ","")</f>
        <v>c) The activities in this module supported the development of my Unit Plan.</v>
      </c>
      <c r="B94" s="23">
        <f>SUMIF(data!EW:EW,"&gt;0")/C94</f>
        <v>2.6666666666666665</v>
      </c>
      <c r="C94" s="11">
        <f>COUNTIF(data!EW:EW,"&gt;0")</f>
        <v>3</v>
      </c>
      <c r="H94" s="15" t="str">
        <f>SUBSTITUTE(data!GK1,"Post: [Question_6] ","")</f>
        <v>c) Facilitating online interactions.</v>
      </c>
      <c r="I94" s="23">
        <f>SUMIF(data!GK:GK,"&lt;5")/J94</f>
        <v>3</v>
      </c>
      <c r="J94" s="11">
        <f>COUNTIF(data!GK:GK,"&gt;0")-COUNTIF(data!GK:GK,"=5")</f>
        <v>2</v>
      </c>
      <c r="O94" s="11" t="str">
        <f>SUBSTITUTE(data!EB1,"Post: [Question_12] ","")</f>
        <v>c. Just right</v>
      </c>
      <c r="P94" s="12">
        <f>Q94/Q$97</f>
        <v>0.6666666666666666</v>
      </c>
      <c r="Q94" s="11">
        <f>SUM(data!EB:EB)</f>
        <v>2</v>
      </c>
    </row>
    <row r="95" spans="1:17" ht="25.5" customHeight="1">
      <c r="A95" s="31" t="s">
        <v>159</v>
      </c>
      <c r="H95" s="15" t="str">
        <f>SUBSTITUTE(data!GL1,"Post: [Question_6] ","")</f>
        <v>d) Responding to my unique needs in the course.</v>
      </c>
      <c r="I95" s="23">
        <f>SUMIF(data!GL:GL,"&lt;5")/J95</f>
        <v>3</v>
      </c>
      <c r="J95" s="11">
        <f>COUNTIF(data!GL:GL,"&gt;0")-COUNTIF(data!GL:GL,"=5")</f>
        <v>3</v>
      </c>
      <c r="O95" s="11" t="str">
        <f>SUBSTITUTE(data!EC1,"Post: [Question_12] ","")</f>
        <v>d. Somewhat long</v>
      </c>
      <c r="P95" s="12">
        <f>Q95/Q$97</f>
        <v>0.3333333333333333</v>
      </c>
      <c r="Q95" s="11">
        <f>SUM(data!EC:EC)</f>
        <v>1</v>
      </c>
    </row>
    <row r="96" spans="8:17" ht="25.5" customHeight="1">
      <c r="H96" s="15" t="str">
        <f>SUBSTITUTE(data!GM1,"Post: [Question_6] ","")</f>
        <v>e) MT only: Providing guidance on training others on this material.</v>
      </c>
      <c r="I96" s="23">
        <f>SUMIF(data!GM:GM,"&lt;5")/J96</f>
        <v>3.6666666666666665</v>
      </c>
      <c r="J96" s="11">
        <f>COUNTIF(data!GM:GM,"&gt;0")-COUNTIF(data!GM:GM,"=5")</f>
        <v>3</v>
      </c>
      <c r="O96" s="11" t="str">
        <f>SUBSTITUTE(data!ED1,"Post: [Question_12] ","")</f>
        <v>e. Much too long</v>
      </c>
      <c r="P96" s="12">
        <f>Q96/Q$97</f>
        <v>0</v>
      </c>
      <c r="Q96" s="11">
        <f>SUM(data!ED:ED)</f>
        <v>0</v>
      </c>
    </row>
    <row r="97" spans="1:17" ht="25.5" customHeight="1">
      <c r="A97" s="3" t="s">
        <v>91</v>
      </c>
      <c r="H97" s="31" t="s">
        <v>161</v>
      </c>
      <c r="O97" s="13" t="s">
        <v>7</v>
      </c>
      <c r="P97" s="12">
        <f>SUM(P92:P96)</f>
        <v>1</v>
      </c>
      <c r="Q97" s="11">
        <f>SUM(Q92:Q96)</f>
        <v>3</v>
      </c>
    </row>
    <row r="98" spans="1:4" ht="25.5" customHeight="1">
      <c r="A98" s="57" t="s">
        <v>56</v>
      </c>
      <c r="B98" s="57"/>
      <c r="C98" s="57"/>
      <c r="D98" s="57"/>
    </row>
    <row r="99" spans="1:15" ht="25.5" customHeight="1">
      <c r="A99" s="10" t="s">
        <v>8</v>
      </c>
      <c r="B99" s="10" t="s">
        <v>10</v>
      </c>
      <c r="C99" s="10" t="s">
        <v>9</v>
      </c>
      <c r="H99" s="3" t="s">
        <v>92</v>
      </c>
      <c r="O99" s="3" t="s">
        <v>94</v>
      </c>
    </row>
    <row r="100" spans="1:15" ht="25.5" customHeight="1">
      <c r="A100" s="11" t="str">
        <f>SUBSTITUTE(data!EX1,"Post: [Question_2] ","")</f>
        <v>a. 3 or less</v>
      </c>
      <c r="B100" s="12">
        <f aca="true" t="shared" si="4" ref="B100:B105">C100/C$106</f>
        <v>0.3333333333333333</v>
      </c>
      <c r="C100" s="11">
        <f>SUM(data!EX:EX)</f>
        <v>1</v>
      </c>
      <c r="H100" s="57" t="s">
        <v>61</v>
      </c>
      <c r="I100" s="57"/>
      <c r="J100" s="57"/>
      <c r="K100" s="57"/>
      <c r="O100" t="s">
        <v>119</v>
      </c>
    </row>
    <row r="101" spans="1:17" ht="25.5" customHeight="1">
      <c r="A101" s="11" t="str">
        <f>SUBSTITUTE(data!EY1,"Post: [Question_2] ","")</f>
        <v>b. 4-5</v>
      </c>
      <c r="B101" s="12">
        <f t="shared" si="4"/>
        <v>0</v>
      </c>
      <c r="C101" s="11">
        <f>SUM(data!EY:EY)</f>
        <v>0</v>
      </c>
      <c r="H101" s="25" t="s">
        <v>43</v>
      </c>
      <c r="I101" s="24" t="s">
        <v>44</v>
      </c>
      <c r="J101" s="24" t="s">
        <v>41</v>
      </c>
      <c r="O101" s="10" t="s">
        <v>8</v>
      </c>
      <c r="P101" s="10" t="s">
        <v>10</v>
      </c>
      <c r="Q101" s="10" t="s">
        <v>9</v>
      </c>
    </row>
    <row r="102" spans="1:17" ht="25.5" customHeight="1">
      <c r="A102" s="11" t="str">
        <f>SUBSTITUTE(data!EZ1,"Post: [Question_2] ","")</f>
        <v>c. 5-6</v>
      </c>
      <c r="B102" s="12">
        <f t="shared" si="4"/>
        <v>0.3333333333333333</v>
      </c>
      <c r="C102" s="11">
        <f>SUM(data!EZ:EZ)</f>
        <v>1</v>
      </c>
      <c r="H102" s="15" t="str">
        <f>SUBSTITUTE(data!GN1,"Post: [Question_7] ","")</f>
        <v>a) Work in small groups to come up with a joint solution or task.</v>
      </c>
      <c r="I102" s="23">
        <f>SUMIF(data!GN:GN,"&lt;6")/J102</f>
        <v>3.3333333333333335</v>
      </c>
      <c r="J102" s="11">
        <f>COUNTIF(data!GN:GN,"&gt;0")-COUNTIF(data!GN:GN,"=6")</f>
        <v>3</v>
      </c>
      <c r="K102" s="54"/>
      <c r="O102" s="11" t="str">
        <f>SUBSTITUTE(data!EE1,"Post: [Question_13] ","")</f>
        <v>a. Very easy</v>
      </c>
      <c r="P102" s="12">
        <f>Q102/Q$106</f>
        <v>0</v>
      </c>
      <c r="Q102" s="11">
        <f>SUM(data!EE:EE)</f>
        <v>0</v>
      </c>
    </row>
    <row r="103" spans="1:17" ht="25.5" customHeight="1">
      <c r="A103" s="11" t="str">
        <f>SUBSTITUTE(data!FA1,"Post: [Question_2] ","")</f>
        <v>d. 6-7</v>
      </c>
      <c r="B103" s="12">
        <f t="shared" si="4"/>
        <v>0.3333333333333333</v>
      </c>
      <c r="C103" s="11">
        <f>SUM(data!FA:FA)</f>
        <v>1</v>
      </c>
      <c r="H103" s="15" t="str">
        <f>SUBSTITUTE(data!GO1,"Post: [Question_7] ","")</f>
        <v>b) Work on projects that take a week or more.</v>
      </c>
      <c r="I103" s="23">
        <f>SUMIF(data!GO:GO,"&lt;6")/J103</f>
        <v>3.6666666666666665</v>
      </c>
      <c r="J103" s="11">
        <f>COUNTIF(data!GO:GO,"&gt;0")-COUNTIF(data!GO:GO,"=6")</f>
        <v>3</v>
      </c>
      <c r="O103" s="11" t="str">
        <f>SUBSTITUTE(data!EF1,"Post: [Question_13] ","")</f>
        <v>b. Moderately easy</v>
      </c>
      <c r="P103" s="12">
        <f>Q103/Q$106</f>
        <v>0.3333333333333333</v>
      </c>
      <c r="Q103" s="11">
        <f>SUM(data!EF:EF)</f>
        <v>1</v>
      </c>
    </row>
    <row r="104" spans="1:17" ht="37.5" customHeight="1">
      <c r="A104" s="11" t="str">
        <f>SUBSTITUTE(data!FB1,"Post: [Question_2] ","")</f>
        <v>e. 7-8</v>
      </c>
      <c r="B104" s="12">
        <f t="shared" si="4"/>
        <v>0</v>
      </c>
      <c r="C104" s="11">
        <f>SUM(data!FB:FB)</f>
        <v>0</v>
      </c>
      <c r="H104" s="15" t="str">
        <f>SUBSTITUTE(data!GP1,"Post: [Question_7] ","")</f>
        <v>c) Decide on their own procedures for solving problems, with some advice on key issues from you.</v>
      </c>
      <c r="I104" s="23">
        <f>SUMIF(data!GP:GP,"&lt;6")/J104</f>
        <v>4</v>
      </c>
      <c r="J104" s="11">
        <f>COUNTIF(data!GP:GP,"&gt;0")-COUNTIF(data!GP:GP,"=6")</f>
        <v>3</v>
      </c>
      <c r="O104" s="11" t="str">
        <f>SUBSTITUTE(data!EG1,"Post: [Question_13] ","")</f>
        <v>c. Somewhat easy</v>
      </c>
      <c r="P104" s="12">
        <f>Q104/Q$106</f>
        <v>0.6666666666666666</v>
      </c>
      <c r="Q104" s="11">
        <f>SUM(data!EG:EG)</f>
        <v>2</v>
      </c>
    </row>
    <row r="105" spans="1:17" ht="27" customHeight="1">
      <c r="A105" s="11" t="str">
        <f>SUBSTITUTE(data!FC1,"Post: [Question_2] ","")</f>
        <v>f. 9 or more</v>
      </c>
      <c r="B105" s="12">
        <f t="shared" si="4"/>
        <v>0</v>
      </c>
      <c r="C105" s="11">
        <f>SUM(data!FC:FC)</f>
        <v>0</v>
      </c>
      <c r="H105" s="15" t="str">
        <f>SUBSTITUTE(data!GQ1,"Post: [Question_7] ","")</f>
        <v>d) Work on problems for which there is no obvious method of solution.</v>
      </c>
      <c r="I105" s="23">
        <f>SUMIF(data!GQ:GQ,"&lt;6")/J105</f>
        <v>3.5</v>
      </c>
      <c r="J105" s="11">
        <f>COUNTIF(data!GQ:GQ,"&gt;0")-COUNTIF(data!GQ:GQ,"=6")</f>
        <v>2</v>
      </c>
      <c r="O105" s="11" t="str">
        <f>SUBSTITUTE(data!EH1,"Post: [Question_13] ","")</f>
        <v>d. Not at all easy</v>
      </c>
      <c r="P105" s="12">
        <f>Q105/Q$106</f>
        <v>0</v>
      </c>
      <c r="Q105" s="11">
        <f>SUM(data!EH:EH)</f>
        <v>0</v>
      </c>
    </row>
    <row r="106" spans="1:17" ht="39" customHeight="1">
      <c r="A106" s="34" t="s">
        <v>7</v>
      </c>
      <c r="B106" s="12">
        <f>SUM(B100:B105)</f>
        <v>1</v>
      </c>
      <c r="C106" s="11">
        <f>SUM(C100:C105)</f>
        <v>3</v>
      </c>
      <c r="H106" s="15" t="str">
        <f>SUBSTITUTE(data!GR1,"Post: [Question_7] ","")</f>
        <v>e) Suggest or help plan classroom activities or topics or come up with their own problems to solve.</v>
      </c>
      <c r="I106" s="23">
        <f>SUMIF(data!GR:GR,"&lt;6")/J106</f>
        <v>3.6666666666666665</v>
      </c>
      <c r="J106" s="11">
        <f>COUNTIF(data!GR:GR,"&gt;0")-COUNTIF(data!GR:GR,"=6")</f>
        <v>3</v>
      </c>
      <c r="O106" s="13" t="s">
        <v>7</v>
      </c>
      <c r="P106" s="12">
        <f>SUM(P102:P105)</f>
        <v>1</v>
      </c>
      <c r="Q106" s="11">
        <f>SUM(Q102:Q105)</f>
        <v>3</v>
      </c>
    </row>
    <row r="107" spans="8:10" ht="25.5" customHeight="1">
      <c r="H107" s="15" t="str">
        <f>SUBSTITUTE(data!GS1,"Post: [Question_7] ","")</f>
        <v>f) Work on activities that promote higher-order and critical thinking.</v>
      </c>
      <c r="I107" s="23">
        <f>SUMIF(data!GS:GS,"&lt;6")/J107</f>
        <v>3</v>
      </c>
      <c r="J107" s="11">
        <f>COUNTIF(data!GS:GS,"&gt;0")-COUNTIF(data!GS:GS,"=6")</f>
        <v>3</v>
      </c>
    </row>
    <row r="108" spans="1:15" ht="39.75" customHeight="1">
      <c r="A108" s="3" t="s">
        <v>97</v>
      </c>
      <c r="H108" s="15" t="str">
        <f>SUBSTITUTE(data!GT1,"Post: [Question_7] ","")</f>
        <v>g) Work on activities that are authentic and meaningful in their social context.</v>
      </c>
      <c r="I108" s="23">
        <f>SUMIF(data!GT:GT,"&lt;6")/J108</f>
        <v>3</v>
      </c>
      <c r="J108" s="11">
        <f>COUNTIF(data!GT:GT,"&gt;0")-COUNTIF(data!GT:GT,"=6")</f>
        <v>3</v>
      </c>
      <c r="O108" s="3" t="s">
        <v>95</v>
      </c>
    </row>
    <row r="109" spans="1:18" ht="25.5" customHeight="1">
      <c r="A109" s="57" t="s">
        <v>57</v>
      </c>
      <c r="B109" s="57"/>
      <c r="C109" s="57"/>
      <c r="D109" s="57"/>
      <c r="H109" s="15" t="str">
        <f>SUBSTITUTE(data!GU1,"Post: [Question_7] ","")</f>
        <v>h) Work on activities involving wikis, blogs, and other web-based tools.</v>
      </c>
      <c r="I109" s="23">
        <f>SUMIF(data!GU:GU,"&lt;6")/J109</f>
        <v>3.3333333333333335</v>
      </c>
      <c r="J109" s="11">
        <f>COUNTIF(data!GU:GU,"&gt;0")-COUNTIF(data!GU:GU,"=6")</f>
        <v>3</v>
      </c>
      <c r="O109" s="57" t="s">
        <v>120</v>
      </c>
      <c r="P109" s="60"/>
      <c r="Q109" s="60"/>
      <c r="R109" s="60"/>
    </row>
    <row r="110" spans="1:17" ht="25.5" customHeight="1">
      <c r="A110" s="10" t="s">
        <v>8</v>
      </c>
      <c r="B110" s="10" t="s">
        <v>10</v>
      </c>
      <c r="C110" s="10" t="s">
        <v>9</v>
      </c>
      <c r="H110" s="31" t="s">
        <v>286</v>
      </c>
      <c r="O110" s="25" t="s">
        <v>43</v>
      </c>
      <c r="P110" s="24" t="s">
        <v>44</v>
      </c>
      <c r="Q110" s="24" t="s">
        <v>41</v>
      </c>
    </row>
    <row r="111" spans="1:17" ht="25.5" customHeight="1">
      <c r="A111" s="15" t="str">
        <f>SUBSTITUTE(data!FD1,"Post: [Question_3] ","")</f>
        <v>a) no access to a computer</v>
      </c>
      <c r="B111" s="12">
        <f>C111/C$118</f>
        <v>0</v>
      </c>
      <c r="C111" s="11">
        <f>SUM(data!FD:FD)</f>
        <v>0</v>
      </c>
      <c r="O111" s="11" t="str">
        <f>SUBSTITUTE(data!EI1,"Post: [Question_14] ","")</f>
        <v>a) Wikis</v>
      </c>
      <c r="P111" s="23">
        <f>SUM(data!EI:EI)/Q111</f>
        <v>2</v>
      </c>
      <c r="Q111" s="11">
        <f>COUNTIF(data!EI:EI,"&gt;0")</f>
        <v>3</v>
      </c>
    </row>
    <row r="112" spans="1:17" ht="25.5" customHeight="1">
      <c r="A112" s="15" t="str">
        <f>SUBSTITUTE(data!FE1,"Post: [Question_3] ","")</f>
        <v>b) no access to the Internet</v>
      </c>
      <c r="B112" s="12">
        <f aca="true" t="shared" si="5" ref="B112:B117">C112/C$118</f>
        <v>0</v>
      </c>
      <c r="C112" s="11">
        <f>SUM(data!FE:FE)</f>
        <v>0</v>
      </c>
      <c r="H112" s="3" t="s">
        <v>96</v>
      </c>
      <c r="O112" s="11" t="str">
        <f>SUBSTITUTE(data!EJ1,"Post: [Question_14] ","")</f>
        <v>b) Blogs</v>
      </c>
      <c r="P112" s="23">
        <f>SUM(data!EJ:EJ)/Q112</f>
        <v>2</v>
      </c>
      <c r="Q112" s="11">
        <f>COUNTIF(data!EJ:EJ,"&gt;0")</f>
        <v>3</v>
      </c>
    </row>
    <row r="113" spans="1:17" ht="25.5" customHeight="1">
      <c r="A113" s="15" t="str">
        <f>SUBSTITUTE(data!FF1,"Post: [Question_3] ","")</f>
        <v>c) very slow Internet access</v>
      </c>
      <c r="B113" s="12">
        <f t="shared" si="5"/>
        <v>0.6666666666666666</v>
      </c>
      <c r="C113" s="11">
        <f>SUM(data!FF:FF)</f>
        <v>2</v>
      </c>
      <c r="H113" s="57" t="s">
        <v>47</v>
      </c>
      <c r="I113" s="57"/>
      <c r="J113" s="57"/>
      <c r="K113" s="57"/>
      <c r="O113" s="11" t="str">
        <f>SUBSTITUTE(data!EK1,"Post: [Question_14] ","")</f>
        <v>c) Online collaborative Web sites</v>
      </c>
      <c r="P113" s="23">
        <f>SUM(data!EK:EK)/Q113</f>
        <v>2.3333333333333335</v>
      </c>
      <c r="Q113" s="11">
        <f>COUNTIF(data!EK:EK,"&gt;0")</f>
        <v>3</v>
      </c>
    </row>
    <row r="114" spans="1:17" ht="25.5" customHeight="1">
      <c r="A114" s="15" t="str">
        <f>SUBSTITUTE(data!FG1,"Post: [Question_3] ","")</f>
        <v>d) difficulty downloading documents from the web</v>
      </c>
      <c r="B114" s="12">
        <f t="shared" si="5"/>
        <v>0.3333333333333333</v>
      </c>
      <c r="C114" s="11">
        <f>SUM(data!FG:FG)</f>
        <v>1</v>
      </c>
      <c r="H114" s="10" t="s">
        <v>8</v>
      </c>
      <c r="I114" s="10" t="s">
        <v>10</v>
      </c>
      <c r="J114" s="10" t="s">
        <v>9</v>
      </c>
      <c r="O114" s="11" t="str">
        <f>SUBSTITUTE(data!EL1,"Post: [Question_14] ","")</f>
        <v>d) Other online tools</v>
      </c>
      <c r="P114" s="23">
        <f>SUM(data!EL:EL)/Q114</f>
        <v>1.6666666666666667</v>
      </c>
      <c r="Q114" s="11">
        <f>COUNTIF(data!EL:EL,"&gt;0")</f>
        <v>3</v>
      </c>
    </row>
    <row r="115" spans="1:17" ht="25.5" customHeight="1">
      <c r="A115" s="15" t="str">
        <f>SUBSTITUTE(data!FH1,"Post: [Question_3] ","")</f>
        <v>e) difficulty uploading my work (for example, to the wiki, or to the course site)</v>
      </c>
      <c r="B115" s="12">
        <f t="shared" si="5"/>
        <v>0</v>
      </c>
      <c r="C115" s="11">
        <f>SUM(data!FH:FH)</f>
        <v>0</v>
      </c>
      <c r="H115" s="11" t="str">
        <f>SUBSTITUTE(data!GV1,"Post: [Question_8] ","")</f>
        <v>a. Daily</v>
      </c>
      <c r="I115" s="12">
        <f>J115/J$120</f>
        <v>0</v>
      </c>
      <c r="J115" s="11">
        <f>SUM(data!GV:GV)</f>
        <v>0</v>
      </c>
      <c r="O115" s="61" t="s">
        <v>158</v>
      </c>
      <c r="P115" s="62"/>
      <c r="Q115" s="62"/>
    </row>
    <row r="116" spans="1:10" ht="25.5" customHeight="1">
      <c r="A116" s="15" t="str">
        <f>SUBSTITUTE(data!FI1,"Post: [Question_3] ","")</f>
        <v>f) difficulty moving between windows or applications</v>
      </c>
      <c r="B116" s="12">
        <f t="shared" si="5"/>
        <v>0</v>
      </c>
      <c r="C116" s="11">
        <f>SUM(data!FI:FI)</f>
        <v>0</v>
      </c>
      <c r="H116" s="11" t="str">
        <f>SUBSTITUTE(data!GW1,"Post: [Question_8] ","")</f>
        <v>b. Weekly</v>
      </c>
      <c r="I116" s="12">
        <f>J116/J$120</f>
        <v>0.3333333333333333</v>
      </c>
      <c r="J116" s="11">
        <f>SUM(data!GW:GW)</f>
        <v>1</v>
      </c>
    </row>
    <row r="117" spans="1:15" ht="25.5" customHeight="1">
      <c r="A117" s="15" t="str">
        <f>SUBSTITUTE(data!FJ1,"Post: [Question_3] ","")</f>
        <v>g) Other: _________________________</v>
      </c>
      <c r="B117" s="12">
        <f t="shared" si="5"/>
        <v>0</v>
      </c>
      <c r="C117" s="11">
        <f>SUM(data!FJ:FJ)</f>
        <v>0</v>
      </c>
      <c r="H117" s="11" t="str">
        <f>SUBSTITUTE(data!GX1,"Post: [Question_8] ","")</f>
        <v>c. Monthly</v>
      </c>
      <c r="I117" s="12">
        <f>J117/J$120</f>
        <v>0.6666666666666666</v>
      </c>
      <c r="J117" s="11">
        <f>SUM(data!GX:GX)</f>
        <v>2</v>
      </c>
      <c r="O117" s="3" t="s">
        <v>100</v>
      </c>
    </row>
    <row r="118" spans="1:18" ht="25.5" customHeight="1">
      <c r="A118" s="34" t="s">
        <v>7</v>
      </c>
      <c r="B118" s="12">
        <f>SUM(B111:B117)</f>
        <v>1</v>
      </c>
      <c r="C118" s="11">
        <f>SUM(C111:C117)</f>
        <v>3</v>
      </c>
      <c r="H118" s="11" t="str">
        <f>SUBSTITUTE(data!GY1,"Post: [Question_8] ","")</f>
        <v>d. Less than once per month</v>
      </c>
      <c r="I118" s="12">
        <f>J118/J$120</f>
        <v>0</v>
      </c>
      <c r="J118" s="11">
        <f>SUM(data!GY:GY)</f>
        <v>0</v>
      </c>
      <c r="O118" s="57" t="s">
        <v>121</v>
      </c>
      <c r="P118" s="57"/>
      <c r="Q118" s="57"/>
      <c r="R118" s="57"/>
    </row>
    <row r="119" spans="8:17" ht="25.5" customHeight="1">
      <c r="H119" s="11" t="str">
        <f>SUBSTITUTE(data!GZ1,"Post: [Question_8] ","")</f>
        <v>e. Never</v>
      </c>
      <c r="I119" s="12">
        <f>J119/J$120</f>
        <v>0</v>
      </c>
      <c r="J119" s="11">
        <f>SUM(data!GZ:GZ)</f>
        <v>0</v>
      </c>
      <c r="O119" s="10" t="s">
        <v>8</v>
      </c>
      <c r="P119" s="10" t="s">
        <v>10</v>
      </c>
      <c r="Q119" s="10" t="s">
        <v>9</v>
      </c>
    </row>
    <row r="120" spans="1:17" ht="25.5" customHeight="1">
      <c r="A120" s="3" t="s">
        <v>99</v>
      </c>
      <c r="H120" s="13" t="s">
        <v>7</v>
      </c>
      <c r="I120" s="12">
        <f>SUM(I115:I119)</f>
        <v>1</v>
      </c>
      <c r="J120" s="11">
        <f>SUM(J115:J119)</f>
        <v>3</v>
      </c>
      <c r="O120" s="11" t="str">
        <f>SUBSTITUTE(data!EM1,"Post: [Question_15] ","")</f>
        <v>a. Very comfortable</v>
      </c>
      <c r="P120" s="12">
        <f>Q120/Q$124</f>
        <v>0</v>
      </c>
      <c r="Q120" s="11">
        <f>SUM(data!EM:EM)</f>
        <v>0</v>
      </c>
    </row>
    <row r="121" spans="1:17" ht="25.5" customHeight="1">
      <c r="A121" s="57" t="s">
        <v>58</v>
      </c>
      <c r="B121" s="57"/>
      <c r="C121" s="57"/>
      <c r="D121" s="57"/>
      <c r="O121" s="11" t="str">
        <f>SUBSTITUTE(data!EN1,"Post: [Question_15] ","")</f>
        <v>b. Moderately comfortable</v>
      </c>
      <c r="P121" s="12">
        <f>Q121/Q$124</f>
        <v>0.3333333333333333</v>
      </c>
      <c r="Q121" s="11">
        <f>SUM(data!EN:EN)</f>
        <v>1</v>
      </c>
    </row>
    <row r="122" spans="1:17" ht="25.5" customHeight="1">
      <c r="A122" s="25" t="s">
        <v>43</v>
      </c>
      <c r="B122" s="24" t="s">
        <v>44</v>
      </c>
      <c r="C122" s="24" t="s">
        <v>41</v>
      </c>
      <c r="H122" s="3" t="s">
        <v>98</v>
      </c>
      <c r="O122" s="11" t="str">
        <f>SUBSTITUTE(data!EO1,"Post: [Question_15] ","")</f>
        <v>c. Somewhat comfortable</v>
      </c>
      <c r="P122" s="12">
        <f>Q122/Q$124</f>
        <v>0.6666666666666666</v>
      </c>
      <c r="Q122" s="11">
        <f>SUM(data!EO:EO)</f>
        <v>2</v>
      </c>
    </row>
    <row r="123" spans="1:17" ht="41.25" customHeight="1">
      <c r="A123" s="15" t="str">
        <f>SUBSTITUTE(data!FK1,"Post: [Question_4] ","")</f>
        <v>a) Implement methods of teaching that emphasize independent projects by students.</v>
      </c>
      <c r="B123" s="23">
        <f>SUMIF(data!FK:FK,"&lt;5")/C123</f>
        <v>2</v>
      </c>
      <c r="C123" s="11">
        <f>COUNTIF(data!FK:FK,"&gt;0")-COUNTIF(data!FK:FK,"=5")</f>
        <v>3</v>
      </c>
      <c r="D123" s="54"/>
      <c r="H123" s="57" t="s">
        <v>62</v>
      </c>
      <c r="I123" s="57"/>
      <c r="J123" s="57"/>
      <c r="K123" s="57"/>
      <c r="O123" s="11" t="str">
        <f>SUBSTITUTE(data!EP1,"Post: [Question_15] ","")</f>
        <v>d. Not at all comfortable</v>
      </c>
      <c r="P123" s="12">
        <f>Q123/Q$124</f>
        <v>0</v>
      </c>
      <c r="Q123" s="11">
        <f>SUM(data!EP:EP)</f>
        <v>0</v>
      </c>
    </row>
    <row r="124" spans="1:17" ht="25.5" customHeight="1">
      <c r="A124" s="15" t="str">
        <f>SUBSTITUTE(data!FL1,"Post: [Question_4] ","")</f>
        <v>b) Integrate technology into your lesson presentations.</v>
      </c>
      <c r="B124" s="23">
        <f>SUMIF(data!FL:FL,"&lt;5")/C124</f>
        <v>3</v>
      </c>
      <c r="C124" s="11">
        <f>COUNTIF(data!FL:FL,"&gt;0")-COUNTIF(data!FL:FL,"=5")</f>
        <v>3</v>
      </c>
      <c r="H124" s="10" t="s">
        <v>8</v>
      </c>
      <c r="I124" s="10" t="s">
        <v>10</v>
      </c>
      <c r="J124" s="10" t="s">
        <v>9</v>
      </c>
      <c r="O124" s="13" t="s">
        <v>7</v>
      </c>
      <c r="P124" s="12">
        <f>SUM(P120:P123)</f>
        <v>1</v>
      </c>
      <c r="Q124" s="11">
        <f>SUM(Q120:Q123)</f>
        <v>3</v>
      </c>
    </row>
    <row r="125" spans="1:10" ht="25.5" customHeight="1">
      <c r="A125" s="15" t="str">
        <f>SUBSTITUTE(data!FM1,"Post: [Question_4] ","")</f>
        <v>c) Support your students in using technology in their schoolwork.</v>
      </c>
      <c r="B125" s="23">
        <f>SUMIF(data!FM:FM,"&lt;5")/C125</f>
        <v>3.3333333333333335</v>
      </c>
      <c r="C125" s="11">
        <f>COUNTIF(data!FM:FM,"&gt;0")-COUNTIF(data!FM:FM,"=5")</f>
        <v>3</v>
      </c>
      <c r="H125" s="11" t="str">
        <f>SUBSTITUTE(data!HA1,"Post: [Question_9] ","")</f>
        <v>a. Definitely Not</v>
      </c>
      <c r="I125" s="12">
        <f>J125/J$130</f>
        <v>0</v>
      </c>
      <c r="J125" s="11">
        <f>SUM(data!HA:HA)</f>
        <v>0</v>
      </c>
    </row>
    <row r="126" spans="1:15" ht="26.25" customHeight="1">
      <c r="A126" s="15" t="str">
        <f>SUBSTITUTE(data!FN1,"Post: [Question_4] ","")</f>
        <v>d) Implement some or all of the unit you created.</v>
      </c>
      <c r="B126" s="23">
        <f>SUMIF(data!FN:FN,"&lt;5")/C126</f>
        <v>3.3333333333333335</v>
      </c>
      <c r="C126" s="11">
        <f>COUNTIF(data!FN:FN,"&gt;0")-COUNTIF(data!FN:FN,"=5")</f>
        <v>3</v>
      </c>
      <c r="H126" s="11" t="str">
        <f>SUBSTITUTE(data!HB1,"Post: [Question_9] ","")</f>
        <v>b. Probably Not</v>
      </c>
      <c r="I126" s="12">
        <f>J126/J$130</f>
        <v>0.3333333333333333</v>
      </c>
      <c r="J126" s="11">
        <f>SUM(data!HB:HB)</f>
        <v>1</v>
      </c>
      <c r="O126" s="3" t="s">
        <v>101</v>
      </c>
    </row>
    <row r="127" spans="1:15" ht="25.5" customHeight="1">
      <c r="A127" s="15" t="str">
        <f>SUBSTITUTE(data!FO1,"Post: [Question_4] ","")</f>
        <v>e) Assess technology-based work your students produce.</v>
      </c>
      <c r="B127" s="23">
        <f>SUMIF(data!FO:FO,"&lt;5")/C127</f>
        <v>3</v>
      </c>
      <c r="C127" s="11">
        <f>COUNTIF(data!FO:FO,"&gt;0")-COUNTIF(data!FO:FO,"=5")</f>
        <v>3</v>
      </c>
      <c r="H127" s="11" t="str">
        <f>SUBSTITUTE(data!HC1,"Post: [Question_9] ","")</f>
        <v>c. Probably Yes</v>
      </c>
      <c r="I127" s="12">
        <f>J127/J$130</f>
        <v>0.6666666666666666</v>
      </c>
      <c r="J127" s="11">
        <f>SUM(data!HC:HC)</f>
        <v>2</v>
      </c>
      <c r="O127" t="s">
        <v>122</v>
      </c>
    </row>
    <row r="128" spans="1:17" ht="39" customHeight="1">
      <c r="A128" s="15" t="str">
        <f>SUBSTITUTE(data!FP1,"Post: [Question_4] ","")</f>
        <v>f) Align your teaching and assessments with required standards or curriculum content.</v>
      </c>
      <c r="B128" s="23">
        <f>SUMIF(data!FP:FP,"&lt;5")/C128</f>
        <v>3</v>
      </c>
      <c r="C128" s="11">
        <f>COUNTIF(data!FP:FP,"&gt;0")-COUNTIF(data!FP:FP,"=5")</f>
        <v>3</v>
      </c>
      <c r="H128" s="11" t="str">
        <f>SUBSTITUTE(data!HD1,"Post: [Question_9] ","")</f>
        <v>d. Definitely Yes</v>
      </c>
      <c r="I128" s="12">
        <f>J128/J$130</f>
        <v>0</v>
      </c>
      <c r="J128" s="11">
        <f>SUM(data!HD:HD)</f>
        <v>0</v>
      </c>
      <c r="O128" s="10" t="s">
        <v>8</v>
      </c>
      <c r="P128" s="10" t="s">
        <v>10</v>
      </c>
      <c r="Q128" s="10" t="s">
        <v>9</v>
      </c>
    </row>
    <row r="129" spans="1:17" ht="25.5" customHeight="1">
      <c r="A129" s="15" t="str">
        <f>SUBSTITUTE(data!FQ1,"Post: [Question_4] ","")</f>
        <v>g) Use web-based tools in your classroom.</v>
      </c>
      <c r="B129" s="23">
        <f>SUMIF(data!FQ:FQ,"&lt;5")/C129</f>
        <v>3.3333333333333335</v>
      </c>
      <c r="C129" s="11">
        <f>COUNTIF(data!FQ:FQ,"&gt;0")-COUNTIF(data!FQ:FQ,"=5")</f>
        <v>3</v>
      </c>
      <c r="H129" s="15" t="str">
        <f>SUBSTITUTE(data!HE1,"Post: [Question_9] ","")</f>
        <v>e. Not Applicable (I donâ€™t teach a class of students)</v>
      </c>
      <c r="I129" s="12">
        <f>J129/J$130</f>
        <v>0</v>
      </c>
      <c r="J129" s="11">
        <f>SUM(data!HE:HE)</f>
        <v>0</v>
      </c>
      <c r="O129" s="11" t="str">
        <f>SUBSTITUTE(data!EQ1,"Post: [Question_16] ","")</f>
        <v>a. Definitely Not</v>
      </c>
      <c r="P129" s="12">
        <f>Q129/Q$133</f>
        <v>0</v>
      </c>
      <c r="Q129" s="11">
        <f>SUM(data!EQ:EQ)</f>
        <v>0</v>
      </c>
    </row>
    <row r="130" spans="1:17" ht="28.5" customHeight="1">
      <c r="A130" s="15" t="str">
        <f>SUBSTITUTE(data!FR1,"Post: [Question_4] ","")</f>
        <v>h) Promote the development of 21st century skills in your students.</v>
      </c>
      <c r="B130" s="23">
        <f>SUMIF(data!FR:FR,"&lt;5")/C130</f>
        <v>3.3333333333333335</v>
      </c>
      <c r="C130" s="11">
        <f>COUNTIF(data!FR:FR,"&gt;0")-COUNTIF(data!FR:FR,"=5")</f>
        <v>3</v>
      </c>
      <c r="H130" s="13" t="s">
        <v>7</v>
      </c>
      <c r="I130" s="12">
        <f>SUM(I125:I129)</f>
        <v>1</v>
      </c>
      <c r="J130" s="11">
        <f>SUM(J125:J129)</f>
        <v>3</v>
      </c>
      <c r="O130" s="11" t="str">
        <f>SUBSTITUTE(data!ER1,"Post: [Question_16] ","")</f>
        <v>b. Probably Not</v>
      </c>
      <c r="P130" s="12">
        <f>Q130/Q$133</f>
        <v>0.3333333333333333</v>
      </c>
      <c r="Q130" s="11">
        <f>SUM(data!ER:ER)</f>
        <v>1</v>
      </c>
    </row>
    <row r="131" spans="1:17" ht="25.5" customHeight="1">
      <c r="A131" s="15" t="str">
        <f>SUBSTITUTE(data!FS1,"Post: [Question_4] ","")</f>
        <v>i) Facilitators only: Train other teachers in this material.</v>
      </c>
      <c r="B131" s="23">
        <f>SUMIF(data!FS:FS,"&lt;5")/C131</f>
        <v>3.3333333333333335</v>
      </c>
      <c r="C131" s="11">
        <f>COUNTIF(data!FS:FS,"&gt;0")-COUNTIF(data!FS:FS,"=5")</f>
        <v>3</v>
      </c>
      <c r="O131" s="11" t="str">
        <f>SUBSTITUTE(data!ES1,"Post: [Question_16] ","")</f>
        <v>c. Probably Yes</v>
      </c>
      <c r="P131" s="12">
        <f>Q131/Q$133</f>
        <v>0.6666666666666666</v>
      </c>
      <c r="Q131" s="11">
        <f>SUM(data!ES:ES)</f>
        <v>2</v>
      </c>
    </row>
    <row r="132" spans="1:17" ht="25.5" customHeight="1">
      <c r="A132" s="31" t="s">
        <v>287</v>
      </c>
      <c r="H132" s="3" t="s">
        <v>102</v>
      </c>
      <c r="O132" s="11" t="str">
        <f>SUBSTITUTE(data!ET1,"Post: [Question_16] ","")</f>
        <v>d. Definitely Yes</v>
      </c>
      <c r="P132" s="12">
        <f>Q132/Q$133</f>
        <v>0</v>
      </c>
      <c r="Q132" s="11">
        <f>SUM(data!ET:ET)</f>
        <v>0</v>
      </c>
    </row>
    <row r="133" spans="8:17" ht="25.5" customHeight="1">
      <c r="H133" t="s">
        <v>64</v>
      </c>
      <c r="O133" s="13" t="s">
        <v>7</v>
      </c>
      <c r="P133" s="12">
        <f>SUM(P129:P132)</f>
        <v>1</v>
      </c>
      <c r="Q133" s="11">
        <f>SUM(Q129:Q132)</f>
        <v>3</v>
      </c>
    </row>
    <row r="134" spans="1:10" ht="25.5" customHeight="1">
      <c r="A134" s="3" t="s">
        <v>103</v>
      </c>
      <c r="H134" s="10" t="s">
        <v>8</v>
      </c>
      <c r="I134" s="10" t="s">
        <v>10</v>
      </c>
      <c r="J134" s="10" t="s">
        <v>9</v>
      </c>
    </row>
    <row r="135" spans="1:10" ht="25.5" customHeight="1">
      <c r="A135" t="s">
        <v>59</v>
      </c>
      <c r="H135" s="11" t="str">
        <f>SUBSTITUTE(data!DP1,"Post: [Question_10] ","")</f>
        <v>a. Too fast</v>
      </c>
      <c r="I135" s="12">
        <f>J135/J$140</f>
        <v>0</v>
      </c>
      <c r="J135" s="11">
        <f>SUM(data!DP:DP)</f>
        <v>0</v>
      </c>
    </row>
    <row r="136" spans="1:10" ht="25.5" customHeight="1">
      <c r="A136" s="25" t="s">
        <v>43</v>
      </c>
      <c r="B136" s="24" t="s">
        <v>44</v>
      </c>
      <c r="C136" s="24" t="s">
        <v>41</v>
      </c>
      <c r="H136" s="11" t="str">
        <f>SUBSTITUTE(data!DQ1,"Post: [Question_10] ","")</f>
        <v>b. A bit too fast</v>
      </c>
      <c r="I136" s="12">
        <f>J136/J$140</f>
        <v>0.3333333333333333</v>
      </c>
      <c r="J136" s="11">
        <f>SUM(data!DQ:DQ)</f>
        <v>1</v>
      </c>
    </row>
    <row r="137" spans="1:10" ht="25.5" customHeight="1">
      <c r="A137" s="15" t="str">
        <f>SUBSTITUTE(data!FT1,"Post: [Question_5] ","")</f>
        <v>a) Creating a publication to explain projects in your classroom.</v>
      </c>
      <c r="B137" s="23">
        <f>SUMIF(data!FT:FT,"&lt;5")/C137</f>
        <v>2.6666666666666665</v>
      </c>
      <c r="C137" s="11">
        <f>COUNTIF(data!FT:FT,"&gt;0")-COUNTIF(data!FT:FT,"=5")</f>
        <v>3</v>
      </c>
      <c r="D137" s="54"/>
      <c r="H137" s="11" t="str">
        <f>SUBSTITUTE(data!DR1,"Post: [Question_10] ","")</f>
        <v>c. About right</v>
      </c>
      <c r="I137" s="12">
        <f>J137/J$140</f>
        <v>0.6666666666666666</v>
      </c>
      <c r="J137" s="11">
        <f>SUM(data!DR:DR)</f>
        <v>2</v>
      </c>
    </row>
    <row r="138" spans="1:10" ht="25.5" customHeight="1">
      <c r="A138" s="15" t="str">
        <f>SUBSTITUTE(data!FU1,"Post: [Question_5] ","")</f>
        <v>b) Creating and exploring the uses of Curriculum-Framing Questions.</v>
      </c>
      <c r="B138" s="23">
        <f>SUMIF(data!FU:FU,"&lt;5")/C138</f>
        <v>3.3333333333333335</v>
      </c>
      <c r="C138" s="11">
        <f>COUNTIF(data!FU:FU,"&gt;0")-COUNTIF(data!FU:FU,"=5")</f>
        <v>3</v>
      </c>
      <c r="H138" s="11" t="str">
        <f>SUBSTITUTE(data!DS1,"Post: [Question_10] ","")</f>
        <v>d. A bit too slow</v>
      </c>
      <c r="I138" s="12">
        <f>J138/J$140</f>
        <v>0</v>
      </c>
      <c r="J138" s="11">
        <f>SUM(data!DS:DS)</f>
        <v>0</v>
      </c>
    </row>
    <row r="139" spans="1:10" ht="25.5" customHeight="1">
      <c r="A139" s="15" t="str">
        <f>SUBSTITUTE(data!FV1,"Post: [Question_5] ","")</f>
        <v>c) Creating a presentation to share your Unit Portfolio</v>
      </c>
      <c r="B139" s="23">
        <f>SUMIF(data!FV:FV,"&lt;5")/C139</f>
        <v>3.6666666666666665</v>
      </c>
      <c r="C139" s="11">
        <f>COUNTIF(data!FV:FV,"&gt;0")-COUNTIF(data!FV:FV,"=5")</f>
        <v>3</v>
      </c>
      <c r="H139" s="11" t="str">
        <f>SUBSTITUTE(data!DT1,"Post: [Question_10] ","")</f>
        <v>e. Too slow</v>
      </c>
      <c r="I139" s="12">
        <f>J139/J$140</f>
        <v>0</v>
      </c>
      <c r="J139" s="11">
        <f>SUM(data!DT:DT)</f>
        <v>0</v>
      </c>
    </row>
    <row r="140" spans="1:10" ht="25.5" customHeight="1">
      <c r="A140" s="15" t="str">
        <f>SUBSTITUTE(data!FW1,"Post: [Question_5] ","")</f>
        <v>d) Discussing and thinking through the pedagogical topics.</v>
      </c>
      <c r="B140" s="23">
        <f>SUMIF(data!FW:FW,"&lt;5")/C140</f>
        <v>3.6666666666666665</v>
      </c>
      <c r="C140" s="11">
        <f>COUNTIF(data!FW:FW,"&gt;0")-COUNTIF(data!FW:FW,"=5")</f>
        <v>3</v>
      </c>
      <c r="H140" s="13" t="s">
        <v>7</v>
      </c>
      <c r="I140" s="12">
        <f>SUM(I135:I139)</f>
        <v>1</v>
      </c>
      <c r="J140" s="11">
        <f>SUM(J135:J139)</f>
        <v>3</v>
      </c>
    </row>
    <row r="141" spans="1:3" ht="25.5" customHeight="1">
      <c r="A141" s="15" t="str">
        <f>SUBSTITUTE(data!FX1,"Post: [Question_5] ","")</f>
        <v>e) Locating and evaluating resources for your unit.</v>
      </c>
      <c r="B141" s="23">
        <f>SUMIF(data!FX:FX,"&lt;5")/C141</f>
        <v>2.3333333333333335</v>
      </c>
      <c r="C141" s="11">
        <f>COUNTIF(data!FX:FX,"&gt;0")-COUNTIF(data!FX:FX,"=5")</f>
        <v>3</v>
      </c>
    </row>
    <row r="142" spans="1:8" ht="38.25" customHeight="1">
      <c r="A142" s="15" t="str">
        <f>SUBSTITUTE(data!FY1,"Post: [Question_5] ","")</f>
        <v>f) Using communication tools, blogs, wikis, and online collaborative resources for student learning.</v>
      </c>
      <c r="B142" s="23">
        <f>SUMIF(data!FY:FY,"&lt;5")/C142</f>
        <v>2.6666666666666665</v>
      </c>
      <c r="C142" s="11">
        <f>COUNTIF(data!FY:FY,"&gt;0")-COUNTIF(data!FY:FY,"=5")</f>
        <v>3</v>
      </c>
      <c r="H142" s="3" t="s">
        <v>104</v>
      </c>
    </row>
    <row r="143" spans="1:8" ht="25.5" customHeight="1">
      <c r="A143" s="15" t="str">
        <f>SUBSTITUTE(data!FZ1,"Post: [Question_5] ","")</f>
        <v>g) Using the online tools to discuss and collaborate with other teachers.</v>
      </c>
      <c r="B143" s="23">
        <f>SUMIF(data!FZ:FZ,"&lt;5")/C143</f>
        <v>3</v>
      </c>
      <c r="C143" s="11">
        <f>COUNTIF(data!FZ:FZ,"&gt;0")-COUNTIF(data!FZ:FZ,"=5")</f>
        <v>3</v>
      </c>
      <c r="H143" t="s">
        <v>65</v>
      </c>
    </row>
    <row r="144" spans="1:10" ht="36.75" customHeight="1">
      <c r="A144" s="15" t="str">
        <f>SUBSTITUTE(data!GA1,"Post: [Question_5] ","")</f>
        <v>h) Creating a formative assessment that helps plan how to proceed in the unit.</v>
      </c>
      <c r="B144" s="23">
        <f>SUMIF(data!GA:GA,"&lt;5")/C144</f>
        <v>3.6666666666666665</v>
      </c>
      <c r="C144" s="11">
        <f>COUNTIF(data!GA:GA,"&gt;0")-COUNTIF(data!GA:GA,"=5")</f>
        <v>3</v>
      </c>
      <c r="H144" s="10" t="s">
        <v>8</v>
      </c>
      <c r="I144" s="10" t="s">
        <v>10</v>
      </c>
      <c r="J144" s="10" t="s">
        <v>9</v>
      </c>
    </row>
    <row r="145" spans="1:10" ht="38.25" customHeight="1">
      <c r="A145" s="15" t="str">
        <f>SUBSTITUTE(data!GB1,"Post: [Question_5] ","")</f>
        <v>i) Creating a summative assessment to measure student learning at the end of the unit.</v>
      </c>
      <c r="B145" s="23">
        <f>SUMIF(data!GB:GB,"&lt;5")/C145</f>
        <v>3.3333333333333335</v>
      </c>
      <c r="C145" s="11">
        <f>COUNTIF(data!GB:GB,"&gt;0")-COUNTIF(data!GB:GB,"=5")</f>
        <v>3</v>
      </c>
      <c r="H145" s="11" t="str">
        <f>SUBSTITUTE(data!DU1,"Post: [Question_11] ","")</f>
        <v>a. Too much</v>
      </c>
      <c r="I145" s="12">
        <f>J145/J$150</f>
        <v>0</v>
      </c>
      <c r="J145" s="11">
        <f>SUM(data!DU:DU)</f>
        <v>0</v>
      </c>
    </row>
    <row r="146" spans="1:10" ht="25.5" customHeight="1">
      <c r="A146" s="15" t="str">
        <f>SUBSTITUTE(data!GC1,"Post: [Question_5] ","")</f>
        <v>j) Creating an assessment to support student self-direction.</v>
      </c>
      <c r="B146" s="23">
        <f>SUMIF(data!GC:GC,"&lt;5")/C146</f>
        <v>2.3333333333333335</v>
      </c>
      <c r="C146" s="11">
        <f>COUNTIF(data!GC:GC,"&gt;0")-COUNTIF(data!GC:GC,"=5")</f>
        <v>3</v>
      </c>
      <c r="H146" s="11" t="str">
        <f>SUBSTITUTE(data!DV1,"Post: [Question_11] ","")</f>
        <v>b. A bit too much</v>
      </c>
      <c r="I146" s="12">
        <f>J146/J$150</f>
        <v>0.3333333333333333</v>
      </c>
      <c r="J146" s="11">
        <f>SUM(data!DV:DV)</f>
        <v>1</v>
      </c>
    </row>
    <row r="147" spans="1:10" ht="25.5" customHeight="1">
      <c r="A147" s="15" t="str">
        <f>SUBSTITUTE(data!GD1,"Post: [Question_5] ","")</f>
        <v>k) Creating student support materials.</v>
      </c>
      <c r="B147" s="23">
        <f>SUMIF(data!GD:GD,"&lt;5")/C147</f>
        <v>3</v>
      </c>
      <c r="C147" s="11">
        <f>COUNTIF(data!GD:GD,"&gt;0")-COUNTIF(data!GD:GD,"=5")</f>
        <v>3</v>
      </c>
      <c r="H147" s="11" t="str">
        <f>SUBSTITUTE(data!DW1,"Post: [Question_11] ","")</f>
        <v>c. About right</v>
      </c>
      <c r="I147" s="12">
        <f>J147/J$150</f>
        <v>0.6666666666666666</v>
      </c>
      <c r="J147" s="11">
        <f>SUM(data!DW:DW)</f>
        <v>2</v>
      </c>
    </row>
    <row r="148" spans="1:10" ht="38.25" customHeight="1">
      <c r="A148" s="15" t="str">
        <f>SUBSTITUTE(data!GE1,"Post: [Question_5] ","")</f>
        <v>l) Creating materials to help you facilitate your unit, such as an implementation plan.</v>
      </c>
      <c r="B148" s="23">
        <f>SUMIF(data!GE:GE,"&lt;5")/C148</f>
        <v>3.6666666666666665</v>
      </c>
      <c r="C148" s="11">
        <f>COUNTIF(data!GE:GE,"&gt;0")-COUNTIF(data!GE:GE,"=5")</f>
        <v>3</v>
      </c>
      <c r="H148" s="11" t="str">
        <f>SUBSTITUTE(data!DX1,"Post: [Question_11] ","")</f>
        <v>d. A bit too little</v>
      </c>
      <c r="I148" s="12">
        <f>J148/J$150</f>
        <v>0</v>
      </c>
      <c r="J148" s="11">
        <f>SUM(data!DX:DX)</f>
        <v>0</v>
      </c>
    </row>
    <row r="149" spans="1:10" ht="25.5" customHeight="1">
      <c r="A149" s="15" t="str">
        <f>SUBSTITUTE(data!GF1,"Post: [Question_5] ","")</f>
        <v>m) Using the Help Guide.</v>
      </c>
      <c r="B149" s="23">
        <f>SUMIF(data!GF:GF,"&lt;5")/C149</f>
        <v>3.6666666666666665</v>
      </c>
      <c r="C149" s="11">
        <f>COUNTIF(data!GF:GF,"&gt;0")-COUNTIF(data!GF:GF,"=5")</f>
        <v>3</v>
      </c>
      <c r="H149" s="11" t="str">
        <f>SUBSTITUTE(data!DY1,"Post: [Question_11] ","")</f>
        <v>e. Too little</v>
      </c>
      <c r="I149" s="12">
        <f>J149/J$150</f>
        <v>0</v>
      </c>
      <c r="J149" s="11">
        <f>SUM(data!DY:DY)</f>
        <v>0</v>
      </c>
    </row>
    <row r="150" spans="1:10" ht="25.5" customHeight="1">
      <c r="A150" s="15" t="str">
        <f>SUBSTITUTE(data!GG1,"Post: [Question_5] ","")</f>
        <v>n) Using Assessing Projects application</v>
      </c>
      <c r="B150" s="23">
        <f>SUMIF(data!GG:GG,"&lt;5")/C150</f>
        <v>2</v>
      </c>
      <c r="C150" s="11">
        <f>COUNTIF(data!GG:GG,"&gt;0")-COUNTIF(data!GG:GG,"=5")</f>
        <v>2</v>
      </c>
      <c r="H150" s="13" t="s">
        <v>7</v>
      </c>
      <c r="I150" s="12">
        <f>SUM(I145:I149)</f>
        <v>1</v>
      </c>
      <c r="J150" s="11">
        <f>SUM(J145:J149)</f>
        <v>3</v>
      </c>
    </row>
    <row r="151" spans="1:3" ht="38.25" customHeight="1">
      <c r="A151" s="15" t="str">
        <f>SUBSTITUTE(data!GH1,"Post: [Question_5] ","")</f>
        <v>o) Using Designing Effective Projects and Assessing Projects for research and planning.</v>
      </c>
      <c r="B151" s="23">
        <f>SUMIF(data!GH:GH,"&lt;5")/C151</f>
        <v>3.3333333333333335</v>
      </c>
      <c r="C151" s="11">
        <f>COUNTIF(data!GH:GH,"&gt;0")-COUNTIF(data!GH:GH,"=5")</f>
        <v>3</v>
      </c>
    </row>
    <row r="152" ht="25.5" customHeight="1">
      <c r="A152" s="31" t="s">
        <v>160</v>
      </c>
    </row>
  </sheetData>
  <mergeCells count="20">
    <mergeCell ref="A121:D121"/>
    <mergeCell ref="O3:R3"/>
    <mergeCell ref="O22:R22"/>
    <mergeCell ref="A10:D10"/>
    <mergeCell ref="A26:D26"/>
    <mergeCell ref="H27:K27"/>
    <mergeCell ref="O109:R109"/>
    <mergeCell ref="O115:Q115"/>
    <mergeCell ref="O118:R118"/>
    <mergeCell ref="A90:D90"/>
    <mergeCell ref="A98:D98"/>
    <mergeCell ref="A109:D109"/>
    <mergeCell ref="O13:R13"/>
    <mergeCell ref="H100:K100"/>
    <mergeCell ref="H123:K123"/>
    <mergeCell ref="O45:R45"/>
    <mergeCell ref="O32:R32"/>
    <mergeCell ref="H67:K67"/>
    <mergeCell ref="H77:K77"/>
    <mergeCell ref="H113:K11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626"/>
  <sheetViews>
    <sheetView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0.7109375" style="0" customWidth="1"/>
    <col min="2" max="2" width="5.00390625" style="0" customWidth="1"/>
    <col min="3" max="3" width="40.7109375" style="0" customWidth="1"/>
    <col min="4" max="4" width="5.00390625" style="0" customWidth="1"/>
    <col min="5" max="5" width="40.7109375" style="0" customWidth="1"/>
    <col min="6" max="6" width="5.00390625" style="0" customWidth="1"/>
    <col min="7" max="7" width="40.7109375" style="0" customWidth="1"/>
    <col min="8" max="8" width="5.00390625" style="0" customWidth="1"/>
    <col min="9" max="9" width="40.7109375" style="0" customWidth="1"/>
    <col min="10" max="10" width="5.00390625" style="0" customWidth="1"/>
    <col min="11" max="11" width="40.7109375" style="0" customWidth="1"/>
    <col min="12" max="12" width="5.421875" style="0" customWidth="1"/>
    <col min="13" max="13" width="3.421875" style="9" customWidth="1"/>
    <col min="14" max="14" width="3.8515625" style="0" customWidth="1"/>
    <col min="15" max="15" width="40.7109375" style="0" customWidth="1"/>
    <col min="16" max="16" width="5.00390625" style="0" customWidth="1"/>
    <col min="17" max="17" width="40.7109375" style="0" customWidth="1"/>
    <col min="18" max="18" width="36.00390625" style="0" customWidth="1"/>
  </cols>
  <sheetData>
    <row r="1" spans="1:26" s="14" customFormat="1" ht="7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4" customFormat="1" ht="19.5" customHeight="1">
      <c r="A2" s="6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33"/>
      <c r="O2" s="33" t="s">
        <v>54</v>
      </c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17" s="3" customFormat="1" ht="15">
      <c r="A3" s="3" t="s">
        <v>105</v>
      </c>
      <c r="C3" s="3" t="s">
        <v>20</v>
      </c>
      <c r="E3" s="3" t="s">
        <v>109</v>
      </c>
      <c r="G3" s="3" t="s">
        <v>111</v>
      </c>
      <c r="I3" s="3" t="s">
        <v>112</v>
      </c>
      <c r="K3" s="3" t="s">
        <v>114</v>
      </c>
      <c r="M3" s="46"/>
      <c r="O3" s="3" t="s">
        <v>116</v>
      </c>
      <c r="Q3" s="3" t="s">
        <v>49</v>
      </c>
    </row>
    <row r="4" spans="1:17" s="8" customFormat="1" ht="41.25" customHeight="1">
      <c r="A4" s="8" t="s">
        <v>107</v>
      </c>
      <c r="C4" s="8" t="s">
        <v>108</v>
      </c>
      <c r="E4" s="8" t="s">
        <v>110</v>
      </c>
      <c r="G4" s="8" t="s">
        <v>388</v>
      </c>
      <c r="I4" s="8" t="s">
        <v>113</v>
      </c>
      <c r="K4" s="8" t="s">
        <v>115</v>
      </c>
      <c r="M4" s="47"/>
      <c r="O4" s="8" t="s">
        <v>117</v>
      </c>
      <c r="Q4" s="8" t="s">
        <v>118</v>
      </c>
    </row>
    <row r="5" spans="1:18" ht="12.75">
      <c r="A5" s="4" t="s">
        <v>106</v>
      </c>
      <c r="C5" s="4" t="s">
        <v>106</v>
      </c>
      <c r="E5" s="4" t="s">
        <v>106</v>
      </c>
      <c r="G5" s="4" t="s">
        <v>106</v>
      </c>
      <c r="I5" s="4" t="s">
        <v>106</v>
      </c>
      <c r="K5" s="4" t="s">
        <v>106</v>
      </c>
      <c r="O5" s="4" t="s">
        <v>106</v>
      </c>
      <c r="Q5" s="4" t="s">
        <v>106</v>
      </c>
      <c r="R5" s="4"/>
    </row>
    <row r="6" spans="1:17" s="48" customFormat="1" ht="34.5" customHeight="1">
      <c r="A6" s="48" t="s">
        <v>369</v>
      </c>
      <c r="C6" s="48" t="s">
        <v>369</v>
      </c>
      <c r="E6" s="48" t="s">
        <v>369</v>
      </c>
      <c r="G6" s="48" t="s">
        <v>369</v>
      </c>
      <c r="I6" s="48" t="s">
        <v>369</v>
      </c>
      <c r="K6" s="48" t="s">
        <v>369</v>
      </c>
      <c r="M6" s="49"/>
      <c r="O6" s="48" t="s">
        <v>370</v>
      </c>
      <c r="Q6" s="48" t="s">
        <v>370</v>
      </c>
    </row>
    <row r="7" spans="1:17" s="48" customFormat="1" ht="34.5" customHeight="1">
      <c r="A7" s="48" t="s">
        <v>397</v>
      </c>
      <c r="C7" s="48" t="s">
        <v>405</v>
      </c>
      <c r="E7" s="48" t="s">
        <v>371</v>
      </c>
      <c r="G7" s="48" t="s">
        <v>371</v>
      </c>
      <c r="I7" s="48" t="s">
        <v>371</v>
      </c>
      <c r="K7" s="48" t="s">
        <v>387</v>
      </c>
      <c r="M7" s="49"/>
      <c r="O7" s="48" t="s">
        <v>371</v>
      </c>
      <c r="Q7" s="48" t="s">
        <v>371</v>
      </c>
    </row>
    <row r="8" spans="1:13" s="48" customFormat="1" ht="34.5" customHeight="1">
      <c r="A8" s="48" t="s">
        <v>371</v>
      </c>
      <c r="C8" s="48" t="s">
        <v>371</v>
      </c>
      <c r="K8" s="48" t="s">
        <v>371</v>
      </c>
      <c r="M8" s="49"/>
    </row>
    <row r="9" s="48" customFormat="1" ht="34.5" customHeight="1">
      <c r="M9" s="49"/>
    </row>
    <row r="10" s="51" customFormat="1" ht="34.5" customHeight="1">
      <c r="M10" s="52"/>
    </row>
    <row r="11" s="51" customFormat="1" ht="34.5" customHeight="1">
      <c r="M11" s="52"/>
    </row>
    <row r="12" s="51" customFormat="1" ht="34.5" customHeight="1">
      <c r="M12" s="52"/>
    </row>
    <row r="13" s="51" customFormat="1" ht="34.5" customHeight="1">
      <c r="M13" s="52"/>
    </row>
    <row r="14" s="51" customFormat="1" ht="34.5" customHeight="1">
      <c r="M14" s="52"/>
    </row>
    <row r="15" s="51" customFormat="1" ht="34.5" customHeight="1">
      <c r="M15" s="52"/>
    </row>
    <row r="16" s="51" customFormat="1" ht="34.5" customHeight="1">
      <c r="M16" s="52"/>
    </row>
    <row r="17" s="51" customFormat="1" ht="34.5" customHeight="1">
      <c r="M17" s="52"/>
    </row>
    <row r="18" s="51" customFormat="1" ht="34.5" customHeight="1">
      <c r="M18" s="52"/>
    </row>
    <row r="19" s="51" customFormat="1" ht="34.5" customHeight="1">
      <c r="M19" s="52"/>
    </row>
    <row r="20" s="51" customFormat="1" ht="34.5" customHeight="1">
      <c r="M20" s="52"/>
    </row>
    <row r="21" s="53" customFormat="1" ht="34.5" customHeight="1">
      <c r="M21" s="52"/>
    </row>
    <row r="22" s="53" customFormat="1" ht="34.5" customHeight="1">
      <c r="M22" s="52"/>
    </row>
    <row r="23" spans="8:13" s="53" customFormat="1" ht="34.5" customHeight="1">
      <c r="H23" s="51"/>
      <c r="M23" s="52"/>
    </row>
    <row r="24" s="51" customFormat="1" ht="34.5" customHeight="1">
      <c r="M24" s="52"/>
    </row>
    <row r="25" s="51" customFormat="1" ht="34.5" customHeight="1">
      <c r="M25" s="52"/>
    </row>
    <row r="26" s="51" customFormat="1" ht="34.5" customHeight="1">
      <c r="M26" s="52"/>
    </row>
    <row r="27" s="51" customFormat="1" ht="34.5" customHeight="1">
      <c r="M27" s="52"/>
    </row>
    <row r="28" s="51" customFormat="1" ht="34.5" customHeight="1">
      <c r="M28" s="52"/>
    </row>
    <row r="29" s="51" customFormat="1" ht="34.5" customHeight="1">
      <c r="M29" s="52"/>
    </row>
    <row r="30" s="51" customFormat="1" ht="34.5" customHeight="1">
      <c r="M30" s="52"/>
    </row>
    <row r="31" s="51" customFormat="1" ht="34.5" customHeight="1">
      <c r="M31" s="52"/>
    </row>
    <row r="32" s="51" customFormat="1" ht="34.5" customHeight="1">
      <c r="M32" s="52"/>
    </row>
    <row r="33" s="51" customFormat="1" ht="34.5" customHeight="1">
      <c r="M33" s="52"/>
    </row>
    <row r="34" s="51" customFormat="1" ht="34.5" customHeight="1">
      <c r="M34" s="52"/>
    </row>
    <row r="35" s="51" customFormat="1" ht="34.5" customHeight="1">
      <c r="M35" s="52"/>
    </row>
    <row r="36" s="51" customFormat="1" ht="34.5" customHeight="1">
      <c r="M36" s="52"/>
    </row>
    <row r="37" s="51" customFormat="1" ht="34.5" customHeight="1">
      <c r="M37" s="52"/>
    </row>
    <row r="38" s="51" customFormat="1" ht="34.5" customHeight="1">
      <c r="M38" s="52"/>
    </row>
    <row r="39" s="51" customFormat="1" ht="34.5" customHeight="1">
      <c r="M39" s="52"/>
    </row>
    <row r="40" s="51" customFormat="1" ht="34.5" customHeight="1">
      <c r="M40" s="52"/>
    </row>
    <row r="41" s="51" customFormat="1" ht="34.5" customHeight="1">
      <c r="M41" s="52"/>
    </row>
    <row r="42" s="51" customFormat="1" ht="34.5" customHeight="1">
      <c r="M42" s="52"/>
    </row>
    <row r="43" s="51" customFormat="1" ht="34.5" customHeight="1">
      <c r="M43" s="52"/>
    </row>
    <row r="44" s="51" customFormat="1" ht="34.5" customHeight="1">
      <c r="M44" s="52"/>
    </row>
    <row r="45" s="51" customFormat="1" ht="34.5" customHeight="1">
      <c r="M45" s="52"/>
    </row>
    <row r="46" s="51" customFormat="1" ht="34.5" customHeight="1">
      <c r="M46" s="52"/>
    </row>
    <row r="47" s="51" customFormat="1" ht="34.5" customHeight="1">
      <c r="M47" s="52"/>
    </row>
    <row r="48" s="51" customFormat="1" ht="34.5" customHeight="1">
      <c r="M48" s="52"/>
    </row>
    <row r="49" s="51" customFormat="1" ht="34.5" customHeight="1">
      <c r="M49" s="52"/>
    </row>
    <row r="50" s="51" customFormat="1" ht="34.5" customHeight="1">
      <c r="M50" s="52"/>
    </row>
    <row r="51" s="51" customFormat="1" ht="34.5" customHeight="1">
      <c r="M51" s="52"/>
    </row>
    <row r="52" s="51" customFormat="1" ht="34.5" customHeight="1">
      <c r="M52" s="52"/>
    </row>
    <row r="53" s="51" customFormat="1" ht="34.5" customHeight="1">
      <c r="M53" s="52"/>
    </row>
    <row r="54" s="51" customFormat="1" ht="34.5" customHeight="1">
      <c r="M54" s="52"/>
    </row>
    <row r="55" s="51" customFormat="1" ht="34.5" customHeight="1">
      <c r="M55" s="52"/>
    </row>
    <row r="56" s="51" customFormat="1" ht="34.5" customHeight="1">
      <c r="M56" s="52"/>
    </row>
    <row r="57" s="51" customFormat="1" ht="34.5" customHeight="1">
      <c r="M57" s="52"/>
    </row>
    <row r="58" s="51" customFormat="1" ht="34.5" customHeight="1">
      <c r="M58" s="52"/>
    </row>
    <row r="59" s="51" customFormat="1" ht="34.5" customHeight="1">
      <c r="M59" s="52"/>
    </row>
    <row r="60" s="51" customFormat="1" ht="34.5" customHeight="1">
      <c r="M60" s="52"/>
    </row>
    <row r="61" s="51" customFormat="1" ht="34.5" customHeight="1">
      <c r="M61" s="52"/>
    </row>
    <row r="62" s="51" customFormat="1" ht="34.5" customHeight="1">
      <c r="M62" s="52"/>
    </row>
    <row r="63" s="51" customFormat="1" ht="34.5" customHeight="1">
      <c r="M63" s="52"/>
    </row>
    <row r="64" s="51" customFormat="1" ht="34.5" customHeight="1">
      <c r="M64" s="52"/>
    </row>
    <row r="65" s="51" customFormat="1" ht="34.5" customHeight="1">
      <c r="M65" s="52"/>
    </row>
    <row r="66" s="51" customFormat="1" ht="34.5" customHeight="1">
      <c r="M66" s="52"/>
    </row>
    <row r="67" s="51" customFormat="1" ht="34.5" customHeight="1">
      <c r="M67" s="52"/>
    </row>
    <row r="68" s="51" customFormat="1" ht="34.5" customHeight="1">
      <c r="M68" s="52"/>
    </row>
    <row r="69" s="51" customFormat="1" ht="34.5" customHeight="1">
      <c r="M69" s="52"/>
    </row>
    <row r="70" s="51" customFormat="1" ht="34.5" customHeight="1">
      <c r="M70" s="52"/>
    </row>
    <row r="71" s="51" customFormat="1" ht="34.5" customHeight="1">
      <c r="M71" s="52"/>
    </row>
    <row r="72" s="51" customFormat="1" ht="34.5" customHeight="1">
      <c r="M72" s="52"/>
    </row>
    <row r="73" s="51" customFormat="1" ht="34.5" customHeight="1">
      <c r="M73" s="52"/>
    </row>
    <row r="74" s="51" customFormat="1" ht="34.5" customHeight="1">
      <c r="M74" s="52"/>
    </row>
    <row r="75" s="51" customFormat="1" ht="34.5" customHeight="1">
      <c r="M75" s="52"/>
    </row>
    <row r="76" s="51" customFormat="1" ht="34.5" customHeight="1">
      <c r="M76" s="52"/>
    </row>
    <row r="77" s="51" customFormat="1" ht="34.5" customHeight="1">
      <c r="M77" s="52"/>
    </row>
    <row r="78" s="51" customFormat="1" ht="34.5" customHeight="1">
      <c r="M78" s="52"/>
    </row>
    <row r="79" s="51" customFormat="1" ht="34.5" customHeight="1">
      <c r="M79" s="52"/>
    </row>
    <row r="80" s="51" customFormat="1" ht="34.5" customHeight="1">
      <c r="M80" s="52"/>
    </row>
    <row r="81" s="51" customFormat="1" ht="34.5" customHeight="1">
      <c r="M81" s="52"/>
    </row>
    <row r="82" s="51" customFormat="1" ht="34.5" customHeight="1">
      <c r="M82" s="52"/>
    </row>
    <row r="83" s="51" customFormat="1" ht="34.5" customHeight="1">
      <c r="M83" s="52"/>
    </row>
    <row r="84" s="51" customFormat="1" ht="34.5" customHeight="1">
      <c r="M84" s="52"/>
    </row>
    <row r="85" s="51" customFormat="1" ht="34.5" customHeight="1">
      <c r="M85" s="52"/>
    </row>
    <row r="86" s="51" customFormat="1" ht="34.5" customHeight="1">
      <c r="M86" s="52"/>
    </row>
    <row r="87" s="51" customFormat="1" ht="34.5" customHeight="1">
      <c r="M87" s="52"/>
    </row>
    <row r="88" s="51" customFormat="1" ht="34.5" customHeight="1">
      <c r="M88" s="52"/>
    </row>
    <row r="89" s="51" customFormat="1" ht="34.5" customHeight="1">
      <c r="M89" s="52"/>
    </row>
    <row r="90" s="51" customFormat="1" ht="34.5" customHeight="1">
      <c r="M90" s="52"/>
    </row>
    <row r="91" s="51" customFormat="1" ht="34.5" customHeight="1">
      <c r="M91" s="52"/>
    </row>
    <row r="92" s="51" customFormat="1" ht="34.5" customHeight="1">
      <c r="M92" s="52"/>
    </row>
    <row r="93" s="51" customFormat="1" ht="34.5" customHeight="1">
      <c r="M93" s="52"/>
    </row>
    <row r="94" s="51" customFormat="1" ht="34.5" customHeight="1">
      <c r="M94" s="52"/>
    </row>
    <row r="95" s="51" customFormat="1" ht="34.5" customHeight="1">
      <c r="M95" s="52"/>
    </row>
    <row r="96" s="51" customFormat="1" ht="34.5" customHeight="1">
      <c r="M96" s="52"/>
    </row>
    <row r="97" s="51" customFormat="1" ht="34.5" customHeight="1">
      <c r="M97" s="52"/>
    </row>
    <row r="98" s="51" customFormat="1" ht="34.5" customHeight="1">
      <c r="M98" s="52"/>
    </row>
    <row r="99" s="51" customFormat="1" ht="34.5" customHeight="1">
      <c r="M99" s="52"/>
    </row>
    <row r="100" s="51" customFormat="1" ht="34.5" customHeight="1">
      <c r="M100" s="52"/>
    </row>
    <row r="101" s="51" customFormat="1" ht="34.5" customHeight="1">
      <c r="M101" s="52"/>
    </row>
    <row r="102" s="51" customFormat="1" ht="34.5" customHeight="1">
      <c r="M102" s="52"/>
    </row>
    <row r="103" s="51" customFormat="1" ht="34.5" customHeight="1">
      <c r="M103" s="52"/>
    </row>
    <row r="104" s="51" customFormat="1" ht="34.5" customHeight="1">
      <c r="M104" s="52"/>
    </row>
    <row r="105" s="51" customFormat="1" ht="34.5" customHeight="1">
      <c r="M105" s="52"/>
    </row>
    <row r="106" s="51" customFormat="1" ht="34.5" customHeight="1">
      <c r="M106" s="52"/>
    </row>
    <row r="107" s="51" customFormat="1" ht="34.5" customHeight="1">
      <c r="M107" s="52"/>
    </row>
    <row r="108" s="51" customFormat="1" ht="34.5" customHeight="1">
      <c r="M108" s="52"/>
    </row>
    <row r="109" s="51" customFormat="1" ht="34.5" customHeight="1">
      <c r="M109" s="52"/>
    </row>
    <row r="110" s="51" customFormat="1" ht="34.5" customHeight="1">
      <c r="M110" s="52"/>
    </row>
    <row r="111" s="51" customFormat="1" ht="34.5" customHeight="1">
      <c r="M111" s="52"/>
    </row>
    <row r="112" s="51" customFormat="1" ht="34.5" customHeight="1">
      <c r="M112" s="52"/>
    </row>
    <row r="113" s="51" customFormat="1" ht="34.5" customHeight="1">
      <c r="M113" s="52"/>
    </row>
    <row r="114" s="51" customFormat="1" ht="34.5" customHeight="1">
      <c r="M114" s="52"/>
    </row>
    <row r="115" s="51" customFormat="1" ht="34.5" customHeight="1">
      <c r="M115" s="52"/>
    </row>
    <row r="116" s="51" customFormat="1" ht="34.5" customHeight="1">
      <c r="M116" s="52"/>
    </row>
    <row r="117" s="51" customFormat="1" ht="34.5" customHeight="1">
      <c r="M117" s="52"/>
    </row>
    <row r="118" s="51" customFormat="1" ht="34.5" customHeight="1">
      <c r="M118" s="52"/>
    </row>
    <row r="119" s="51" customFormat="1" ht="34.5" customHeight="1">
      <c r="M119" s="52"/>
    </row>
    <row r="120" s="48" customFormat="1" ht="34.5" customHeight="1">
      <c r="M120" s="49"/>
    </row>
    <row r="121" s="48" customFormat="1" ht="34.5" customHeight="1">
      <c r="M121" s="49"/>
    </row>
    <row r="122" s="48" customFormat="1" ht="34.5" customHeight="1">
      <c r="M122" s="49"/>
    </row>
    <row r="123" s="48" customFormat="1" ht="34.5" customHeight="1">
      <c r="M123" s="49"/>
    </row>
    <row r="124" s="48" customFormat="1" ht="34.5" customHeight="1">
      <c r="M124" s="49"/>
    </row>
    <row r="125" s="48" customFormat="1" ht="34.5" customHeight="1">
      <c r="M125" s="49"/>
    </row>
    <row r="126" s="48" customFormat="1" ht="34.5" customHeight="1">
      <c r="M126" s="49"/>
    </row>
    <row r="127" s="48" customFormat="1" ht="34.5" customHeight="1">
      <c r="M127" s="49"/>
    </row>
    <row r="128" s="48" customFormat="1" ht="34.5" customHeight="1">
      <c r="M128" s="49"/>
    </row>
    <row r="129" s="48" customFormat="1" ht="34.5" customHeight="1">
      <c r="M129" s="49"/>
    </row>
    <row r="130" s="48" customFormat="1" ht="34.5" customHeight="1">
      <c r="M130" s="49"/>
    </row>
    <row r="131" s="48" customFormat="1" ht="34.5" customHeight="1">
      <c r="M131" s="49"/>
    </row>
    <row r="132" s="48" customFormat="1" ht="34.5" customHeight="1">
      <c r="M132" s="49"/>
    </row>
    <row r="133" s="48" customFormat="1" ht="34.5" customHeight="1">
      <c r="M133" s="49"/>
    </row>
    <row r="134" s="48" customFormat="1" ht="34.5" customHeight="1">
      <c r="M134" s="49"/>
    </row>
    <row r="135" s="48" customFormat="1" ht="34.5" customHeight="1">
      <c r="M135" s="49"/>
    </row>
    <row r="136" s="48" customFormat="1" ht="34.5" customHeight="1">
      <c r="M136" s="49"/>
    </row>
    <row r="137" s="48" customFormat="1" ht="34.5" customHeight="1">
      <c r="M137" s="49"/>
    </row>
    <row r="138" s="48" customFormat="1" ht="34.5" customHeight="1">
      <c r="M138" s="49"/>
    </row>
    <row r="139" s="48" customFormat="1" ht="34.5" customHeight="1">
      <c r="M139" s="49"/>
    </row>
    <row r="140" s="48" customFormat="1" ht="34.5" customHeight="1">
      <c r="M140" s="49"/>
    </row>
    <row r="141" s="48" customFormat="1" ht="34.5" customHeight="1">
      <c r="M141" s="49"/>
    </row>
    <row r="142" s="48" customFormat="1" ht="34.5" customHeight="1">
      <c r="M142" s="49"/>
    </row>
    <row r="143" s="48" customFormat="1" ht="34.5" customHeight="1">
      <c r="M143" s="49"/>
    </row>
    <row r="144" s="48" customFormat="1" ht="34.5" customHeight="1">
      <c r="M144" s="49"/>
    </row>
    <row r="145" s="48" customFormat="1" ht="34.5" customHeight="1">
      <c r="M145" s="49"/>
    </row>
    <row r="146" s="48" customFormat="1" ht="34.5" customHeight="1">
      <c r="M146" s="49"/>
    </row>
    <row r="147" s="48" customFormat="1" ht="34.5" customHeight="1">
      <c r="M147" s="49"/>
    </row>
    <row r="148" s="48" customFormat="1" ht="34.5" customHeight="1">
      <c r="M148" s="49"/>
    </row>
    <row r="149" s="48" customFormat="1" ht="34.5" customHeight="1">
      <c r="M149" s="49"/>
    </row>
    <row r="150" s="48" customFormat="1" ht="34.5" customHeight="1">
      <c r="M150" s="49"/>
    </row>
    <row r="151" s="48" customFormat="1" ht="34.5" customHeight="1">
      <c r="M151" s="49"/>
    </row>
    <row r="152" s="48" customFormat="1" ht="34.5" customHeight="1">
      <c r="M152" s="49"/>
    </row>
    <row r="153" s="48" customFormat="1" ht="34.5" customHeight="1">
      <c r="M153" s="49"/>
    </row>
    <row r="154" s="48" customFormat="1" ht="34.5" customHeight="1">
      <c r="M154" s="49"/>
    </row>
    <row r="155" s="48" customFormat="1" ht="34.5" customHeight="1">
      <c r="M155" s="49"/>
    </row>
    <row r="156" s="48" customFormat="1" ht="34.5" customHeight="1">
      <c r="M156" s="49"/>
    </row>
    <row r="157" s="48" customFormat="1" ht="34.5" customHeight="1">
      <c r="M157" s="49"/>
    </row>
    <row r="158" s="48" customFormat="1" ht="34.5" customHeight="1">
      <c r="M158" s="49"/>
    </row>
    <row r="159" s="48" customFormat="1" ht="34.5" customHeight="1">
      <c r="M159" s="49"/>
    </row>
    <row r="160" s="48" customFormat="1" ht="34.5" customHeight="1">
      <c r="M160" s="49"/>
    </row>
    <row r="161" s="48" customFormat="1" ht="34.5" customHeight="1">
      <c r="M161" s="49"/>
    </row>
    <row r="162" s="48" customFormat="1" ht="34.5" customHeight="1">
      <c r="M162" s="49"/>
    </row>
    <row r="163" s="48" customFormat="1" ht="34.5" customHeight="1">
      <c r="M163" s="49"/>
    </row>
    <row r="164" s="48" customFormat="1" ht="34.5" customHeight="1">
      <c r="M164" s="49"/>
    </row>
    <row r="165" s="48" customFormat="1" ht="34.5" customHeight="1">
      <c r="M165" s="49"/>
    </row>
    <row r="166" s="48" customFormat="1" ht="34.5" customHeight="1">
      <c r="M166" s="49"/>
    </row>
    <row r="167" s="48" customFormat="1" ht="34.5" customHeight="1">
      <c r="M167" s="49"/>
    </row>
    <row r="168" s="48" customFormat="1" ht="34.5" customHeight="1">
      <c r="M168" s="49"/>
    </row>
    <row r="169" s="48" customFormat="1" ht="34.5" customHeight="1">
      <c r="M169" s="49"/>
    </row>
    <row r="170" s="48" customFormat="1" ht="34.5" customHeight="1">
      <c r="M170" s="49"/>
    </row>
    <row r="171" s="48" customFormat="1" ht="34.5" customHeight="1">
      <c r="M171" s="49"/>
    </row>
    <row r="172" s="48" customFormat="1" ht="34.5" customHeight="1">
      <c r="M172" s="49"/>
    </row>
    <row r="173" s="48" customFormat="1" ht="34.5" customHeight="1">
      <c r="M173" s="49"/>
    </row>
    <row r="174" s="48" customFormat="1" ht="34.5" customHeight="1">
      <c r="M174" s="49"/>
    </row>
    <row r="175" s="48" customFormat="1" ht="34.5" customHeight="1">
      <c r="M175" s="49"/>
    </row>
    <row r="176" s="48" customFormat="1" ht="34.5" customHeight="1">
      <c r="M176" s="49"/>
    </row>
    <row r="177" s="48" customFormat="1" ht="34.5" customHeight="1">
      <c r="M177" s="49"/>
    </row>
    <row r="178" s="48" customFormat="1" ht="34.5" customHeight="1">
      <c r="M178" s="49"/>
    </row>
    <row r="179" s="48" customFormat="1" ht="34.5" customHeight="1">
      <c r="M179" s="49"/>
    </row>
    <row r="180" s="48" customFormat="1" ht="34.5" customHeight="1">
      <c r="M180" s="49"/>
    </row>
    <row r="181" s="48" customFormat="1" ht="34.5" customHeight="1">
      <c r="M181" s="49"/>
    </row>
    <row r="182" s="48" customFormat="1" ht="34.5" customHeight="1">
      <c r="M182" s="49"/>
    </row>
    <row r="183" s="48" customFormat="1" ht="34.5" customHeight="1">
      <c r="M183" s="49"/>
    </row>
    <row r="184" s="48" customFormat="1" ht="34.5" customHeight="1">
      <c r="M184" s="49"/>
    </row>
    <row r="185" s="48" customFormat="1" ht="34.5" customHeight="1">
      <c r="M185" s="49"/>
    </row>
    <row r="186" s="48" customFormat="1" ht="34.5" customHeight="1">
      <c r="M186" s="49"/>
    </row>
    <row r="187" s="48" customFormat="1" ht="34.5" customHeight="1">
      <c r="M187" s="49"/>
    </row>
    <row r="188" s="48" customFormat="1" ht="34.5" customHeight="1">
      <c r="M188" s="49"/>
    </row>
    <row r="189" s="48" customFormat="1" ht="34.5" customHeight="1">
      <c r="M189" s="49"/>
    </row>
    <row r="190" s="48" customFormat="1" ht="34.5" customHeight="1">
      <c r="M190" s="49"/>
    </row>
    <row r="191" s="48" customFormat="1" ht="34.5" customHeight="1">
      <c r="M191" s="49"/>
    </row>
    <row r="192" s="48" customFormat="1" ht="34.5" customHeight="1">
      <c r="M192" s="49"/>
    </row>
    <row r="193" s="48" customFormat="1" ht="34.5" customHeight="1">
      <c r="M193" s="49"/>
    </row>
    <row r="194" s="48" customFormat="1" ht="34.5" customHeight="1">
      <c r="M194" s="49"/>
    </row>
    <row r="195" s="48" customFormat="1" ht="34.5" customHeight="1">
      <c r="M195" s="49"/>
    </row>
    <row r="196" s="48" customFormat="1" ht="34.5" customHeight="1">
      <c r="M196" s="49"/>
    </row>
    <row r="197" s="48" customFormat="1" ht="34.5" customHeight="1">
      <c r="M197" s="49"/>
    </row>
    <row r="198" s="48" customFormat="1" ht="34.5" customHeight="1">
      <c r="M198" s="49"/>
    </row>
    <row r="199" s="48" customFormat="1" ht="34.5" customHeight="1">
      <c r="M199" s="49"/>
    </row>
    <row r="200" s="48" customFormat="1" ht="34.5" customHeight="1">
      <c r="M200" s="49"/>
    </row>
    <row r="201" s="48" customFormat="1" ht="34.5" customHeight="1">
      <c r="M201" s="49"/>
    </row>
    <row r="202" s="48" customFormat="1" ht="34.5" customHeight="1">
      <c r="M202" s="49"/>
    </row>
    <row r="203" s="48" customFormat="1" ht="34.5" customHeight="1">
      <c r="M203" s="49"/>
    </row>
    <row r="204" s="48" customFormat="1" ht="34.5" customHeight="1">
      <c r="M204" s="49"/>
    </row>
    <row r="205" s="48" customFormat="1" ht="34.5" customHeight="1">
      <c r="M205" s="49"/>
    </row>
    <row r="206" s="48" customFormat="1" ht="34.5" customHeight="1">
      <c r="M206" s="49"/>
    </row>
    <row r="207" s="48" customFormat="1" ht="34.5" customHeight="1">
      <c r="M207" s="49"/>
    </row>
    <row r="208" s="48" customFormat="1" ht="34.5" customHeight="1">
      <c r="M208" s="49"/>
    </row>
    <row r="209" s="48" customFormat="1" ht="34.5" customHeight="1">
      <c r="M209" s="49"/>
    </row>
    <row r="210" s="48" customFormat="1" ht="34.5" customHeight="1">
      <c r="M210" s="49"/>
    </row>
    <row r="211" s="48" customFormat="1" ht="34.5" customHeight="1">
      <c r="M211" s="49"/>
    </row>
    <row r="212" s="48" customFormat="1" ht="34.5" customHeight="1">
      <c r="M212" s="49"/>
    </row>
    <row r="213" s="48" customFormat="1" ht="34.5" customHeight="1">
      <c r="M213" s="49"/>
    </row>
    <row r="214" s="48" customFormat="1" ht="34.5" customHeight="1">
      <c r="M214" s="49"/>
    </row>
    <row r="215" s="48" customFormat="1" ht="34.5" customHeight="1">
      <c r="M215" s="49"/>
    </row>
    <row r="216" s="48" customFormat="1" ht="34.5" customHeight="1">
      <c r="M216" s="49"/>
    </row>
    <row r="217" s="48" customFormat="1" ht="34.5" customHeight="1">
      <c r="M217" s="49"/>
    </row>
    <row r="218" s="48" customFormat="1" ht="34.5" customHeight="1">
      <c r="M218" s="49"/>
    </row>
    <row r="219" s="48" customFormat="1" ht="34.5" customHeight="1">
      <c r="M219" s="49"/>
    </row>
    <row r="220" s="48" customFormat="1" ht="34.5" customHeight="1">
      <c r="M220" s="49"/>
    </row>
    <row r="221" s="48" customFormat="1" ht="34.5" customHeight="1">
      <c r="M221" s="49"/>
    </row>
    <row r="222" s="48" customFormat="1" ht="34.5" customHeight="1">
      <c r="M222" s="49"/>
    </row>
    <row r="223" s="48" customFormat="1" ht="34.5" customHeight="1">
      <c r="M223" s="49"/>
    </row>
    <row r="224" s="48" customFormat="1" ht="34.5" customHeight="1">
      <c r="M224" s="49"/>
    </row>
    <row r="225" s="48" customFormat="1" ht="34.5" customHeight="1">
      <c r="M225" s="49"/>
    </row>
    <row r="226" s="48" customFormat="1" ht="34.5" customHeight="1">
      <c r="M226" s="49"/>
    </row>
    <row r="227" s="48" customFormat="1" ht="34.5" customHeight="1">
      <c r="M227" s="49"/>
    </row>
    <row r="228" s="48" customFormat="1" ht="34.5" customHeight="1">
      <c r="M228" s="49"/>
    </row>
    <row r="229" s="48" customFormat="1" ht="34.5" customHeight="1">
      <c r="M229" s="49"/>
    </row>
    <row r="230" s="48" customFormat="1" ht="34.5" customHeight="1">
      <c r="M230" s="49"/>
    </row>
    <row r="231" s="48" customFormat="1" ht="34.5" customHeight="1">
      <c r="M231" s="49"/>
    </row>
    <row r="232" s="48" customFormat="1" ht="34.5" customHeight="1">
      <c r="M232" s="49"/>
    </row>
    <row r="233" s="48" customFormat="1" ht="34.5" customHeight="1">
      <c r="M233" s="49"/>
    </row>
    <row r="234" s="48" customFormat="1" ht="34.5" customHeight="1">
      <c r="M234" s="49"/>
    </row>
    <row r="235" s="48" customFormat="1" ht="34.5" customHeight="1">
      <c r="M235" s="49"/>
    </row>
    <row r="236" s="48" customFormat="1" ht="34.5" customHeight="1">
      <c r="M236" s="49"/>
    </row>
    <row r="237" s="48" customFormat="1" ht="34.5" customHeight="1">
      <c r="M237" s="49"/>
    </row>
    <row r="238" s="48" customFormat="1" ht="34.5" customHeight="1">
      <c r="M238" s="49"/>
    </row>
    <row r="239" s="48" customFormat="1" ht="34.5" customHeight="1">
      <c r="M239" s="49"/>
    </row>
    <row r="240" s="48" customFormat="1" ht="34.5" customHeight="1">
      <c r="M240" s="49"/>
    </row>
    <row r="241" s="48" customFormat="1" ht="34.5" customHeight="1">
      <c r="M241" s="49"/>
    </row>
    <row r="242" s="48" customFormat="1" ht="34.5" customHeight="1">
      <c r="M242" s="49"/>
    </row>
    <row r="243" s="48" customFormat="1" ht="34.5" customHeight="1">
      <c r="M243" s="49"/>
    </row>
    <row r="244" s="48" customFormat="1" ht="34.5" customHeight="1">
      <c r="M244" s="49"/>
    </row>
    <row r="245" s="48" customFormat="1" ht="34.5" customHeight="1">
      <c r="M245" s="49"/>
    </row>
    <row r="246" s="48" customFormat="1" ht="34.5" customHeight="1">
      <c r="M246" s="49"/>
    </row>
    <row r="247" s="48" customFormat="1" ht="34.5" customHeight="1">
      <c r="M247" s="49"/>
    </row>
    <row r="248" s="48" customFormat="1" ht="34.5" customHeight="1">
      <c r="M248" s="49"/>
    </row>
    <row r="249" s="48" customFormat="1" ht="34.5" customHeight="1">
      <c r="M249" s="49"/>
    </row>
    <row r="250" s="48" customFormat="1" ht="34.5" customHeight="1">
      <c r="M250" s="49"/>
    </row>
    <row r="251" s="48" customFormat="1" ht="34.5" customHeight="1">
      <c r="M251" s="49"/>
    </row>
    <row r="252" s="48" customFormat="1" ht="34.5" customHeight="1">
      <c r="M252" s="49"/>
    </row>
    <row r="253" s="48" customFormat="1" ht="34.5" customHeight="1">
      <c r="M253" s="49"/>
    </row>
    <row r="254" s="48" customFormat="1" ht="34.5" customHeight="1">
      <c r="M254" s="49"/>
    </row>
    <row r="255" s="48" customFormat="1" ht="34.5" customHeight="1">
      <c r="M255" s="49"/>
    </row>
    <row r="256" s="48" customFormat="1" ht="34.5" customHeight="1">
      <c r="M256" s="49"/>
    </row>
    <row r="257" s="48" customFormat="1" ht="34.5" customHeight="1">
      <c r="M257" s="49"/>
    </row>
    <row r="258" s="48" customFormat="1" ht="34.5" customHeight="1">
      <c r="M258" s="49"/>
    </row>
    <row r="259" s="48" customFormat="1" ht="34.5" customHeight="1">
      <c r="M259" s="49"/>
    </row>
    <row r="260" s="48" customFormat="1" ht="34.5" customHeight="1">
      <c r="M260" s="49"/>
    </row>
    <row r="261" s="48" customFormat="1" ht="34.5" customHeight="1">
      <c r="M261" s="49"/>
    </row>
    <row r="262" s="48" customFormat="1" ht="34.5" customHeight="1">
      <c r="M262" s="49"/>
    </row>
    <row r="263" s="48" customFormat="1" ht="34.5" customHeight="1">
      <c r="M263" s="49"/>
    </row>
    <row r="264" s="48" customFormat="1" ht="34.5" customHeight="1">
      <c r="M264" s="49"/>
    </row>
    <row r="265" s="48" customFormat="1" ht="34.5" customHeight="1">
      <c r="M265" s="49"/>
    </row>
    <row r="266" s="48" customFormat="1" ht="34.5" customHeight="1">
      <c r="M266" s="49"/>
    </row>
    <row r="267" s="48" customFormat="1" ht="34.5" customHeight="1">
      <c r="M267" s="49"/>
    </row>
    <row r="268" s="48" customFormat="1" ht="34.5" customHeight="1">
      <c r="M268" s="49"/>
    </row>
    <row r="269" s="48" customFormat="1" ht="34.5" customHeight="1">
      <c r="M269" s="49"/>
    </row>
    <row r="270" s="48" customFormat="1" ht="34.5" customHeight="1">
      <c r="M270" s="49"/>
    </row>
    <row r="271" s="48" customFormat="1" ht="34.5" customHeight="1">
      <c r="M271" s="49"/>
    </row>
    <row r="272" s="48" customFormat="1" ht="34.5" customHeight="1">
      <c r="M272" s="49"/>
    </row>
    <row r="273" s="48" customFormat="1" ht="34.5" customHeight="1">
      <c r="M273" s="49"/>
    </row>
    <row r="274" s="48" customFormat="1" ht="34.5" customHeight="1">
      <c r="M274" s="49"/>
    </row>
    <row r="275" s="48" customFormat="1" ht="34.5" customHeight="1">
      <c r="M275" s="49"/>
    </row>
    <row r="276" s="48" customFormat="1" ht="34.5" customHeight="1">
      <c r="M276" s="49"/>
    </row>
    <row r="277" s="48" customFormat="1" ht="34.5" customHeight="1">
      <c r="M277" s="49"/>
    </row>
    <row r="278" s="48" customFormat="1" ht="34.5" customHeight="1">
      <c r="M278" s="49"/>
    </row>
    <row r="279" s="48" customFormat="1" ht="34.5" customHeight="1">
      <c r="M279" s="49"/>
    </row>
    <row r="280" s="48" customFormat="1" ht="34.5" customHeight="1">
      <c r="M280" s="49"/>
    </row>
    <row r="281" s="48" customFormat="1" ht="34.5" customHeight="1">
      <c r="M281" s="49"/>
    </row>
    <row r="282" s="48" customFormat="1" ht="34.5" customHeight="1">
      <c r="M282" s="49"/>
    </row>
    <row r="283" s="48" customFormat="1" ht="34.5" customHeight="1">
      <c r="M283" s="49"/>
    </row>
    <row r="284" s="48" customFormat="1" ht="34.5" customHeight="1">
      <c r="M284" s="49"/>
    </row>
    <row r="285" s="48" customFormat="1" ht="34.5" customHeight="1">
      <c r="M285" s="49"/>
    </row>
    <row r="286" s="48" customFormat="1" ht="34.5" customHeight="1">
      <c r="M286" s="49"/>
    </row>
    <row r="287" s="48" customFormat="1" ht="34.5" customHeight="1">
      <c r="M287" s="49"/>
    </row>
    <row r="288" s="48" customFormat="1" ht="34.5" customHeight="1">
      <c r="M288" s="49"/>
    </row>
    <row r="289" s="48" customFormat="1" ht="34.5" customHeight="1">
      <c r="M289" s="49"/>
    </row>
    <row r="290" s="48" customFormat="1" ht="34.5" customHeight="1">
      <c r="M290" s="49"/>
    </row>
    <row r="291" s="48" customFormat="1" ht="34.5" customHeight="1">
      <c r="M291" s="49"/>
    </row>
    <row r="292" s="48" customFormat="1" ht="34.5" customHeight="1">
      <c r="M292" s="49"/>
    </row>
    <row r="293" s="48" customFormat="1" ht="34.5" customHeight="1">
      <c r="M293" s="49"/>
    </row>
    <row r="294" s="48" customFormat="1" ht="34.5" customHeight="1">
      <c r="M294" s="49"/>
    </row>
    <row r="295" s="48" customFormat="1" ht="34.5" customHeight="1">
      <c r="M295" s="49"/>
    </row>
    <row r="296" s="48" customFormat="1" ht="34.5" customHeight="1">
      <c r="M296" s="49"/>
    </row>
    <row r="297" s="48" customFormat="1" ht="34.5" customHeight="1">
      <c r="M297" s="49"/>
    </row>
    <row r="298" s="48" customFormat="1" ht="34.5" customHeight="1">
      <c r="M298" s="49"/>
    </row>
    <row r="299" s="48" customFormat="1" ht="34.5" customHeight="1">
      <c r="M299" s="49"/>
    </row>
    <row r="300" s="48" customFormat="1" ht="34.5" customHeight="1">
      <c r="M300" s="49"/>
    </row>
    <row r="301" s="48" customFormat="1" ht="34.5" customHeight="1">
      <c r="M301" s="49"/>
    </row>
    <row r="302" s="48" customFormat="1" ht="34.5" customHeight="1">
      <c r="M302" s="49"/>
    </row>
    <row r="303" s="48" customFormat="1" ht="34.5" customHeight="1">
      <c r="M303" s="49"/>
    </row>
    <row r="304" s="48" customFormat="1" ht="34.5" customHeight="1">
      <c r="M304" s="49"/>
    </row>
    <row r="305" s="48" customFormat="1" ht="34.5" customHeight="1">
      <c r="M305" s="49"/>
    </row>
    <row r="306" s="48" customFormat="1" ht="34.5" customHeight="1">
      <c r="M306" s="49"/>
    </row>
    <row r="307" s="48" customFormat="1" ht="34.5" customHeight="1">
      <c r="M307" s="49"/>
    </row>
    <row r="308" s="48" customFormat="1" ht="34.5" customHeight="1">
      <c r="M308" s="49"/>
    </row>
    <row r="309" s="48" customFormat="1" ht="34.5" customHeight="1">
      <c r="M309" s="49"/>
    </row>
    <row r="310" s="48" customFormat="1" ht="34.5" customHeight="1">
      <c r="M310" s="49"/>
    </row>
    <row r="311" s="48" customFormat="1" ht="34.5" customHeight="1">
      <c r="M311" s="49"/>
    </row>
    <row r="312" s="48" customFormat="1" ht="34.5" customHeight="1">
      <c r="M312" s="49"/>
    </row>
    <row r="313" s="48" customFormat="1" ht="34.5" customHeight="1">
      <c r="M313" s="49"/>
    </row>
    <row r="314" s="48" customFormat="1" ht="34.5" customHeight="1">
      <c r="M314" s="49"/>
    </row>
    <row r="315" s="48" customFormat="1" ht="34.5" customHeight="1">
      <c r="M315" s="49"/>
    </row>
    <row r="316" s="48" customFormat="1" ht="34.5" customHeight="1">
      <c r="M316" s="49"/>
    </row>
    <row r="317" s="48" customFormat="1" ht="34.5" customHeight="1">
      <c r="M317" s="49"/>
    </row>
    <row r="318" s="48" customFormat="1" ht="34.5" customHeight="1">
      <c r="M318" s="49"/>
    </row>
    <row r="319" s="48" customFormat="1" ht="34.5" customHeight="1">
      <c r="M319" s="49"/>
    </row>
    <row r="320" s="48" customFormat="1" ht="34.5" customHeight="1">
      <c r="M320" s="49"/>
    </row>
    <row r="321" s="48" customFormat="1" ht="34.5" customHeight="1">
      <c r="M321" s="49"/>
    </row>
    <row r="322" s="48" customFormat="1" ht="34.5" customHeight="1">
      <c r="M322" s="49"/>
    </row>
    <row r="323" s="48" customFormat="1" ht="34.5" customHeight="1">
      <c r="M323" s="49"/>
    </row>
    <row r="324" s="48" customFormat="1" ht="34.5" customHeight="1">
      <c r="M324" s="49"/>
    </row>
    <row r="325" s="48" customFormat="1" ht="34.5" customHeight="1">
      <c r="M325" s="49"/>
    </row>
    <row r="326" s="48" customFormat="1" ht="34.5" customHeight="1">
      <c r="M326" s="49"/>
    </row>
    <row r="327" s="48" customFormat="1" ht="34.5" customHeight="1">
      <c r="M327" s="49"/>
    </row>
    <row r="328" s="48" customFormat="1" ht="34.5" customHeight="1">
      <c r="M328" s="49"/>
    </row>
    <row r="329" s="48" customFormat="1" ht="34.5" customHeight="1">
      <c r="M329" s="49"/>
    </row>
    <row r="330" s="48" customFormat="1" ht="34.5" customHeight="1">
      <c r="M330" s="49"/>
    </row>
    <row r="331" s="48" customFormat="1" ht="34.5" customHeight="1">
      <c r="M331" s="49"/>
    </row>
    <row r="332" s="48" customFormat="1" ht="34.5" customHeight="1">
      <c r="M332" s="49"/>
    </row>
    <row r="333" s="48" customFormat="1" ht="34.5" customHeight="1">
      <c r="M333" s="49"/>
    </row>
    <row r="334" s="48" customFormat="1" ht="34.5" customHeight="1">
      <c r="M334" s="49"/>
    </row>
    <row r="335" s="48" customFormat="1" ht="34.5" customHeight="1">
      <c r="M335" s="49"/>
    </row>
    <row r="336" s="48" customFormat="1" ht="34.5" customHeight="1">
      <c r="M336" s="49"/>
    </row>
    <row r="337" s="48" customFormat="1" ht="34.5" customHeight="1">
      <c r="M337" s="49"/>
    </row>
    <row r="338" s="48" customFormat="1" ht="34.5" customHeight="1">
      <c r="M338" s="49"/>
    </row>
    <row r="339" s="48" customFormat="1" ht="34.5" customHeight="1">
      <c r="M339" s="49"/>
    </row>
    <row r="340" s="48" customFormat="1" ht="34.5" customHeight="1">
      <c r="M340" s="49"/>
    </row>
    <row r="341" s="48" customFormat="1" ht="34.5" customHeight="1">
      <c r="M341" s="49"/>
    </row>
    <row r="342" s="48" customFormat="1" ht="34.5" customHeight="1">
      <c r="M342" s="49"/>
    </row>
    <row r="343" s="48" customFormat="1" ht="34.5" customHeight="1">
      <c r="M343" s="49"/>
    </row>
    <row r="344" s="48" customFormat="1" ht="34.5" customHeight="1">
      <c r="M344" s="49"/>
    </row>
    <row r="345" s="48" customFormat="1" ht="34.5" customHeight="1">
      <c r="M345" s="49"/>
    </row>
    <row r="346" s="48" customFormat="1" ht="34.5" customHeight="1">
      <c r="M346" s="49"/>
    </row>
    <row r="347" s="48" customFormat="1" ht="34.5" customHeight="1">
      <c r="M347" s="49"/>
    </row>
    <row r="348" s="48" customFormat="1" ht="34.5" customHeight="1">
      <c r="M348" s="49"/>
    </row>
    <row r="349" s="48" customFormat="1" ht="34.5" customHeight="1">
      <c r="M349" s="49"/>
    </row>
    <row r="350" s="48" customFormat="1" ht="34.5" customHeight="1">
      <c r="M350" s="49"/>
    </row>
    <row r="351" s="48" customFormat="1" ht="34.5" customHeight="1">
      <c r="M351" s="49"/>
    </row>
    <row r="352" s="48" customFormat="1" ht="34.5" customHeight="1">
      <c r="M352" s="49"/>
    </row>
    <row r="353" s="48" customFormat="1" ht="34.5" customHeight="1">
      <c r="M353" s="49"/>
    </row>
    <row r="354" s="48" customFormat="1" ht="34.5" customHeight="1">
      <c r="M354" s="49"/>
    </row>
    <row r="355" s="48" customFormat="1" ht="34.5" customHeight="1">
      <c r="M355" s="49"/>
    </row>
    <row r="356" s="48" customFormat="1" ht="34.5" customHeight="1">
      <c r="M356" s="49"/>
    </row>
    <row r="357" s="48" customFormat="1" ht="34.5" customHeight="1">
      <c r="M357" s="49"/>
    </row>
    <row r="358" s="48" customFormat="1" ht="34.5" customHeight="1">
      <c r="M358" s="49"/>
    </row>
    <row r="359" s="48" customFormat="1" ht="34.5" customHeight="1">
      <c r="M359" s="49"/>
    </row>
    <row r="360" s="48" customFormat="1" ht="34.5" customHeight="1">
      <c r="M360" s="49"/>
    </row>
    <row r="361" s="48" customFormat="1" ht="34.5" customHeight="1">
      <c r="M361" s="49"/>
    </row>
    <row r="362" s="48" customFormat="1" ht="34.5" customHeight="1">
      <c r="M362" s="49"/>
    </row>
    <row r="363" s="48" customFormat="1" ht="34.5" customHeight="1">
      <c r="M363" s="49"/>
    </row>
    <row r="364" s="48" customFormat="1" ht="34.5" customHeight="1">
      <c r="M364" s="49"/>
    </row>
    <row r="365" s="48" customFormat="1" ht="34.5" customHeight="1">
      <c r="M365" s="49"/>
    </row>
    <row r="366" s="48" customFormat="1" ht="34.5" customHeight="1">
      <c r="M366" s="49"/>
    </row>
    <row r="367" s="48" customFormat="1" ht="34.5" customHeight="1">
      <c r="M367" s="49"/>
    </row>
    <row r="368" s="48" customFormat="1" ht="34.5" customHeight="1">
      <c r="M368" s="49"/>
    </row>
    <row r="369" s="48" customFormat="1" ht="34.5" customHeight="1">
      <c r="M369" s="49"/>
    </row>
    <row r="370" s="48" customFormat="1" ht="34.5" customHeight="1">
      <c r="M370" s="49"/>
    </row>
    <row r="371" s="48" customFormat="1" ht="34.5" customHeight="1">
      <c r="M371" s="49"/>
    </row>
    <row r="372" s="48" customFormat="1" ht="34.5" customHeight="1">
      <c r="M372" s="49"/>
    </row>
    <row r="373" s="48" customFormat="1" ht="34.5" customHeight="1">
      <c r="M373" s="49"/>
    </row>
    <row r="374" s="48" customFormat="1" ht="34.5" customHeight="1">
      <c r="M374" s="49"/>
    </row>
    <row r="375" s="48" customFormat="1" ht="34.5" customHeight="1">
      <c r="M375" s="49"/>
    </row>
    <row r="376" s="48" customFormat="1" ht="34.5" customHeight="1">
      <c r="M376" s="49"/>
    </row>
    <row r="377" s="48" customFormat="1" ht="34.5" customHeight="1">
      <c r="M377" s="49"/>
    </row>
    <row r="378" s="48" customFormat="1" ht="34.5" customHeight="1">
      <c r="M378" s="49"/>
    </row>
    <row r="379" s="48" customFormat="1" ht="34.5" customHeight="1">
      <c r="M379" s="49"/>
    </row>
    <row r="380" s="48" customFormat="1" ht="34.5" customHeight="1">
      <c r="M380" s="49"/>
    </row>
    <row r="381" s="48" customFormat="1" ht="34.5" customHeight="1">
      <c r="M381" s="49"/>
    </row>
    <row r="382" s="48" customFormat="1" ht="34.5" customHeight="1">
      <c r="M382" s="49"/>
    </row>
    <row r="383" s="48" customFormat="1" ht="34.5" customHeight="1">
      <c r="M383" s="49"/>
    </row>
    <row r="384" s="48" customFormat="1" ht="34.5" customHeight="1">
      <c r="M384" s="49"/>
    </row>
    <row r="385" s="48" customFormat="1" ht="34.5" customHeight="1">
      <c r="M385" s="49"/>
    </row>
    <row r="386" s="48" customFormat="1" ht="34.5" customHeight="1">
      <c r="M386" s="49"/>
    </row>
    <row r="387" s="48" customFormat="1" ht="34.5" customHeight="1">
      <c r="M387" s="49"/>
    </row>
    <row r="388" s="48" customFormat="1" ht="34.5" customHeight="1">
      <c r="M388" s="49"/>
    </row>
    <row r="389" s="48" customFormat="1" ht="34.5" customHeight="1">
      <c r="M389" s="49"/>
    </row>
    <row r="390" s="48" customFormat="1" ht="34.5" customHeight="1">
      <c r="M390" s="49"/>
    </row>
    <row r="391" s="48" customFormat="1" ht="34.5" customHeight="1">
      <c r="M391" s="49"/>
    </row>
    <row r="392" s="48" customFormat="1" ht="34.5" customHeight="1">
      <c r="M392" s="49"/>
    </row>
    <row r="393" s="48" customFormat="1" ht="34.5" customHeight="1">
      <c r="M393" s="49"/>
    </row>
    <row r="394" s="48" customFormat="1" ht="34.5" customHeight="1">
      <c r="M394" s="49"/>
    </row>
    <row r="395" s="48" customFormat="1" ht="34.5" customHeight="1">
      <c r="M395" s="49"/>
    </row>
    <row r="396" s="48" customFormat="1" ht="34.5" customHeight="1">
      <c r="M396" s="49"/>
    </row>
    <row r="397" s="48" customFormat="1" ht="34.5" customHeight="1">
      <c r="M397" s="49"/>
    </row>
    <row r="398" s="48" customFormat="1" ht="34.5" customHeight="1">
      <c r="M398" s="49"/>
    </row>
    <row r="399" s="48" customFormat="1" ht="34.5" customHeight="1">
      <c r="M399" s="49"/>
    </row>
    <row r="400" s="48" customFormat="1" ht="34.5" customHeight="1">
      <c r="M400" s="49"/>
    </row>
    <row r="401" s="48" customFormat="1" ht="34.5" customHeight="1">
      <c r="M401" s="49"/>
    </row>
    <row r="402" s="48" customFormat="1" ht="34.5" customHeight="1">
      <c r="M402" s="49"/>
    </row>
    <row r="403" s="48" customFormat="1" ht="34.5" customHeight="1">
      <c r="M403" s="49"/>
    </row>
    <row r="404" s="48" customFormat="1" ht="34.5" customHeight="1">
      <c r="M404" s="49"/>
    </row>
    <row r="405" s="48" customFormat="1" ht="34.5" customHeight="1">
      <c r="M405" s="49"/>
    </row>
    <row r="406" s="48" customFormat="1" ht="34.5" customHeight="1">
      <c r="M406" s="49"/>
    </row>
    <row r="407" s="48" customFormat="1" ht="34.5" customHeight="1">
      <c r="M407" s="49"/>
    </row>
    <row r="408" s="48" customFormat="1" ht="34.5" customHeight="1">
      <c r="M408" s="49"/>
    </row>
    <row r="409" s="48" customFormat="1" ht="34.5" customHeight="1">
      <c r="M409" s="49"/>
    </row>
    <row r="410" s="48" customFormat="1" ht="34.5" customHeight="1">
      <c r="M410" s="49"/>
    </row>
    <row r="411" s="48" customFormat="1" ht="34.5" customHeight="1">
      <c r="M411" s="49"/>
    </row>
    <row r="412" s="48" customFormat="1" ht="34.5" customHeight="1">
      <c r="M412" s="49"/>
    </row>
    <row r="413" s="48" customFormat="1" ht="34.5" customHeight="1">
      <c r="M413" s="49"/>
    </row>
    <row r="414" s="48" customFormat="1" ht="34.5" customHeight="1">
      <c r="M414" s="49"/>
    </row>
    <row r="415" s="48" customFormat="1" ht="34.5" customHeight="1">
      <c r="M415" s="49"/>
    </row>
    <row r="416" s="48" customFormat="1" ht="34.5" customHeight="1">
      <c r="M416" s="49"/>
    </row>
    <row r="417" s="48" customFormat="1" ht="34.5" customHeight="1">
      <c r="M417" s="49"/>
    </row>
    <row r="418" s="48" customFormat="1" ht="34.5" customHeight="1">
      <c r="M418" s="49"/>
    </row>
    <row r="419" s="48" customFormat="1" ht="34.5" customHeight="1">
      <c r="M419" s="49"/>
    </row>
    <row r="420" s="48" customFormat="1" ht="34.5" customHeight="1">
      <c r="M420" s="49"/>
    </row>
    <row r="421" s="48" customFormat="1" ht="34.5" customHeight="1">
      <c r="M421" s="49"/>
    </row>
    <row r="422" s="48" customFormat="1" ht="34.5" customHeight="1">
      <c r="M422" s="49"/>
    </row>
    <row r="423" s="48" customFormat="1" ht="34.5" customHeight="1">
      <c r="M423" s="49"/>
    </row>
    <row r="424" s="48" customFormat="1" ht="34.5" customHeight="1">
      <c r="M424" s="49"/>
    </row>
    <row r="425" s="48" customFormat="1" ht="34.5" customHeight="1">
      <c r="M425" s="49"/>
    </row>
    <row r="426" s="48" customFormat="1" ht="34.5" customHeight="1">
      <c r="M426" s="49"/>
    </row>
    <row r="427" s="48" customFormat="1" ht="34.5" customHeight="1">
      <c r="M427" s="49"/>
    </row>
    <row r="428" s="48" customFormat="1" ht="34.5" customHeight="1">
      <c r="M428" s="49"/>
    </row>
    <row r="429" s="48" customFormat="1" ht="34.5" customHeight="1">
      <c r="M429" s="49"/>
    </row>
    <row r="430" s="48" customFormat="1" ht="34.5" customHeight="1">
      <c r="M430" s="49"/>
    </row>
    <row r="431" s="48" customFormat="1" ht="34.5" customHeight="1">
      <c r="M431" s="49"/>
    </row>
    <row r="432" s="48" customFormat="1" ht="34.5" customHeight="1">
      <c r="M432" s="49"/>
    </row>
    <row r="433" s="48" customFormat="1" ht="34.5" customHeight="1">
      <c r="M433" s="49"/>
    </row>
    <row r="434" s="48" customFormat="1" ht="34.5" customHeight="1">
      <c r="M434" s="49"/>
    </row>
    <row r="435" s="48" customFormat="1" ht="34.5" customHeight="1">
      <c r="M435" s="49"/>
    </row>
    <row r="436" s="48" customFormat="1" ht="34.5" customHeight="1">
      <c r="M436" s="49"/>
    </row>
    <row r="437" s="48" customFormat="1" ht="34.5" customHeight="1">
      <c r="M437" s="49"/>
    </row>
    <row r="438" s="48" customFormat="1" ht="34.5" customHeight="1">
      <c r="M438" s="49"/>
    </row>
    <row r="439" s="48" customFormat="1" ht="34.5" customHeight="1">
      <c r="M439" s="49"/>
    </row>
    <row r="440" s="48" customFormat="1" ht="34.5" customHeight="1">
      <c r="M440" s="49"/>
    </row>
    <row r="441" s="48" customFormat="1" ht="34.5" customHeight="1">
      <c r="M441" s="49"/>
    </row>
    <row r="442" s="48" customFormat="1" ht="34.5" customHeight="1">
      <c r="M442" s="49"/>
    </row>
    <row r="443" s="48" customFormat="1" ht="34.5" customHeight="1">
      <c r="M443" s="49"/>
    </row>
    <row r="444" s="48" customFormat="1" ht="34.5" customHeight="1">
      <c r="M444" s="49"/>
    </row>
    <row r="445" s="48" customFormat="1" ht="34.5" customHeight="1">
      <c r="M445" s="49"/>
    </row>
    <row r="446" s="48" customFormat="1" ht="34.5" customHeight="1">
      <c r="M446" s="49"/>
    </row>
    <row r="447" s="48" customFormat="1" ht="34.5" customHeight="1">
      <c r="M447" s="49"/>
    </row>
    <row r="448" s="48" customFormat="1" ht="34.5" customHeight="1">
      <c r="M448" s="49"/>
    </row>
    <row r="449" s="48" customFormat="1" ht="34.5" customHeight="1">
      <c r="M449" s="49"/>
    </row>
    <row r="450" s="48" customFormat="1" ht="34.5" customHeight="1">
      <c r="M450" s="49"/>
    </row>
    <row r="451" s="48" customFormat="1" ht="34.5" customHeight="1">
      <c r="M451" s="49"/>
    </row>
    <row r="452" s="48" customFormat="1" ht="34.5" customHeight="1">
      <c r="M452" s="49"/>
    </row>
    <row r="453" s="48" customFormat="1" ht="34.5" customHeight="1">
      <c r="M453" s="49"/>
    </row>
    <row r="454" s="48" customFormat="1" ht="34.5" customHeight="1">
      <c r="M454" s="49"/>
    </row>
    <row r="455" s="48" customFormat="1" ht="34.5" customHeight="1">
      <c r="M455" s="49"/>
    </row>
    <row r="456" s="48" customFormat="1" ht="34.5" customHeight="1">
      <c r="M456" s="49"/>
    </row>
    <row r="457" s="48" customFormat="1" ht="34.5" customHeight="1">
      <c r="M457" s="49"/>
    </row>
    <row r="458" s="48" customFormat="1" ht="34.5" customHeight="1">
      <c r="M458" s="49"/>
    </row>
    <row r="459" s="48" customFormat="1" ht="34.5" customHeight="1">
      <c r="M459" s="49"/>
    </row>
    <row r="460" s="48" customFormat="1" ht="34.5" customHeight="1">
      <c r="M460" s="49"/>
    </row>
    <row r="461" s="48" customFormat="1" ht="34.5" customHeight="1">
      <c r="M461" s="49"/>
    </row>
    <row r="462" s="48" customFormat="1" ht="34.5" customHeight="1">
      <c r="M462" s="49"/>
    </row>
    <row r="463" s="48" customFormat="1" ht="34.5" customHeight="1">
      <c r="M463" s="49"/>
    </row>
    <row r="464" s="48" customFormat="1" ht="34.5" customHeight="1">
      <c r="M464" s="49"/>
    </row>
    <row r="465" s="48" customFormat="1" ht="34.5" customHeight="1">
      <c r="M465" s="49"/>
    </row>
    <row r="466" s="48" customFormat="1" ht="34.5" customHeight="1">
      <c r="M466" s="49"/>
    </row>
    <row r="467" s="48" customFormat="1" ht="34.5" customHeight="1">
      <c r="M467" s="49"/>
    </row>
    <row r="468" s="48" customFormat="1" ht="34.5" customHeight="1">
      <c r="M468" s="49"/>
    </row>
    <row r="469" s="48" customFormat="1" ht="34.5" customHeight="1">
      <c r="M469" s="49"/>
    </row>
    <row r="470" s="48" customFormat="1" ht="34.5" customHeight="1">
      <c r="M470" s="49"/>
    </row>
    <row r="471" s="48" customFormat="1" ht="34.5" customHeight="1">
      <c r="M471" s="49"/>
    </row>
    <row r="472" s="48" customFormat="1" ht="34.5" customHeight="1">
      <c r="M472" s="49"/>
    </row>
    <row r="473" s="48" customFormat="1" ht="34.5" customHeight="1">
      <c r="M473" s="49"/>
    </row>
    <row r="474" s="48" customFormat="1" ht="34.5" customHeight="1">
      <c r="M474" s="49"/>
    </row>
    <row r="475" s="48" customFormat="1" ht="34.5" customHeight="1">
      <c r="M475" s="49"/>
    </row>
    <row r="476" s="48" customFormat="1" ht="34.5" customHeight="1">
      <c r="M476" s="49"/>
    </row>
    <row r="477" s="48" customFormat="1" ht="34.5" customHeight="1">
      <c r="M477" s="49"/>
    </row>
    <row r="478" s="48" customFormat="1" ht="34.5" customHeight="1">
      <c r="M478" s="49"/>
    </row>
    <row r="479" s="48" customFormat="1" ht="34.5" customHeight="1">
      <c r="M479" s="49"/>
    </row>
    <row r="480" s="48" customFormat="1" ht="34.5" customHeight="1">
      <c r="M480" s="49"/>
    </row>
    <row r="481" s="48" customFormat="1" ht="34.5" customHeight="1">
      <c r="M481" s="49"/>
    </row>
    <row r="482" s="48" customFormat="1" ht="34.5" customHeight="1">
      <c r="M482" s="49"/>
    </row>
    <row r="483" s="48" customFormat="1" ht="34.5" customHeight="1">
      <c r="M483" s="49"/>
    </row>
    <row r="484" s="48" customFormat="1" ht="34.5" customHeight="1">
      <c r="M484" s="49"/>
    </row>
    <row r="485" s="48" customFormat="1" ht="34.5" customHeight="1">
      <c r="M485" s="49"/>
    </row>
    <row r="486" s="48" customFormat="1" ht="34.5" customHeight="1">
      <c r="M486" s="49"/>
    </row>
    <row r="487" s="48" customFormat="1" ht="34.5" customHeight="1">
      <c r="M487" s="49"/>
    </row>
    <row r="488" s="48" customFormat="1" ht="34.5" customHeight="1">
      <c r="M488" s="49"/>
    </row>
    <row r="489" s="48" customFormat="1" ht="34.5" customHeight="1">
      <c r="M489" s="49"/>
    </row>
    <row r="490" s="48" customFormat="1" ht="34.5" customHeight="1">
      <c r="M490" s="49"/>
    </row>
    <row r="491" s="48" customFormat="1" ht="34.5" customHeight="1">
      <c r="M491" s="49"/>
    </row>
    <row r="492" s="48" customFormat="1" ht="34.5" customHeight="1">
      <c r="M492" s="49"/>
    </row>
    <row r="493" s="48" customFormat="1" ht="34.5" customHeight="1">
      <c r="M493" s="49"/>
    </row>
    <row r="494" s="48" customFormat="1" ht="34.5" customHeight="1">
      <c r="M494" s="49"/>
    </row>
    <row r="495" s="48" customFormat="1" ht="34.5" customHeight="1">
      <c r="M495" s="49"/>
    </row>
    <row r="496" s="48" customFormat="1" ht="34.5" customHeight="1">
      <c r="M496" s="49"/>
    </row>
    <row r="497" s="48" customFormat="1" ht="34.5" customHeight="1">
      <c r="M497" s="49"/>
    </row>
    <row r="498" s="48" customFormat="1" ht="34.5" customHeight="1">
      <c r="M498" s="49"/>
    </row>
    <row r="499" s="48" customFormat="1" ht="34.5" customHeight="1">
      <c r="M499" s="49"/>
    </row>
    <row r="500" s="48" customFormat="1" ht="34.5" customHeight="1">
      <c r="M500" s="49"/>
    </row>
    <row r="501" s="48" customFormat="1" ht="34.5" customHeight="1">
      <c r="M501" s="49"/>
    </row>
    <row r="502" s="48" customFormat="1" ht="34.5" customHeight="1">
      <c r="M502" s="49"/>
    </row>
    <row r="503" s="48" customFormat="1" ht="34.5" customHeight="1">
      <c r="M503" s="49"/>
    </row>
    <row r="504" s="48" customFormat="1" ht="34.5" customHeight="1">
      <c r="M504" s="49"/>
    </row>
    <row r="505" s="48" customFormat="1" ht="34.5" customHeight="1">
      <c r="M505" s="49"/>
    </row>
    <row r="506" s="48" customFormat="1" ht="34.5" customHeight="1">
      <c r="M506" s="49"/>
    </row>
    <row r="507" s="48" customFormat="1" ht="34.5" customHeight="1">
      <c r="M507" s="49"/>
    </row>
    <row r="508" s="48" customFormat="1" ht="34.5" customHeight="1">
      <c r="M508" s="49"/>
    </row>
    <row r="509" s="48" customFormat="1" ht="34.5" customHeight="1">
      <c r="M509" s="49"/>
    </row>
    <row r="510" s="48" customFormat="1" ht="34.5" customHeight="1">
      <c r="M510" s="49"/>
    </row>
    <row r="511" s="48" customFormat="1" ht="34.5" customHeight="1">
      <c r="M511" s="49"/>
    </row>
    <row r="512" s="48" customFormat="1" ht="34.5" customHeight="1">
      <c r="M512" s="49"/>
    </row>
    <row r="513" s="48" customFormat="1" ht="34.5" customHeight="1">
      <c r="M513" s="49"/>
    </row>
    <row r="514" s="48" customFormat="1" ht="34.5" customHeight="1">
      <c r="M514" s="49"/>
    </row>
    <row r="515" s="48" customFormat="1" ht="34.5" customHeight="1">
      <c r="M515" s="49"/>
    </row>
    <row r="516" s="48" customFormat="1" ht="34.5" customHeight="1">
      <c r="M516" s="49"/>
    </row>
    <row r="517" s="48" customFormat="1" ht="34.5" customHeight="1">
      <c r="M517" s="49"/>
    </row>
    <row r="518" s="48" customFormat="1" ht="34.5" customHeight="1">
      <c r="M518" s="49"/>
    </row>
    <row r="519" s="48" customFormat="1" ht="34.5" customHeight="1">
      <c r="M519" s="49"/>
    </row>
    <row r="520" s="48" customFormat="1" ht="34.5" customHeight="1">
      <c r="M520" s="49"/>
    </row>
    <row r="521" s="48" customFormat="1" ht="34.5" customHeight="1">
      <c r="M521" s="49"/>
    </row>
    <row r="522" s="48" customFormat="1" ht="34.5" customHeight="1">
      <c r="M522" s="49"/>
    </row>
    <row r="523" s="48" customFormat="1" ht="34.5" customHeight="1">
      <c r="M523" s="49"/>
    </row>
    <row r="524" s="48" customFormat="1" ht="34.5" customHeight="1">
      <c r="M524" s="49"/>
    </row>
    <row r="525" s="48" customFormat="1" ht="34.5" customHeight="1">
      <c r="M525" s="49"/>
    </row>
    <row r="526" s="48" customFormat="1" ht="34.5" customHeight="1">
      <c r="M526" s="49"/>
    </row>
    <row r="527" s="48" customFormat="1" ht="34.5" customHeight="1">
      <c r="M527" s="49"/>
    </row>
    <row r="528" s="48" customFormat="1" ht="34.5" customHeight="1">
      <c r="M528" s="49"/>
    </row>
    <row r="529" s="48" customFormat="1" ht="34.5" customHeight="1">
      <c r="M529" s="49"/>
    </row>
    <row r="530" s="48" customFormat="1" ht="34.5" customHeight="1">
      <c r="M530" s="49"/>
    </row>
    <row r="531" s="48" customFormat="1" ht="34.5" customHeight="1">
      <c r="M531" s="49"/>
    </row>
    <row r="532" s="48" customFormat="1" ht="34.5" customHeight="1">
      <c r="M532" s="49"/>
    </row>
    <row r="533" s="48" customFormat="1" ht="34.5" customHeight="1">
      <c r="M533" s="49"/>
    </row>
    <row r="534" s="48" customFormat="1" ht="34.5" customHeight="1">
      <c r="M534" s="49"/>
    </row>
    <row r="535" s="48" customFormat="1" ht="34.5" customHeight="1">
      <c r="M535" s="49"/>
    </row>
    <row r="536" s="48" customFormat="1" ht="34.5" customHeight="1">
      <c r="M536" s="49"/>
    </row>
    <row r="537" s="48" customFormat="1" ht="34.5" customHeight="1">
      <c r="M537" s="49"/>
    </row>
    <row r="538" s="48" customFormat="1" ht="34.5" customHeight="1">
      <c r="M538" s="49"/>
    </row>
    <row r="539" s="48" customFormat="1" ht="34.5" customHeight="1">
      <c r="M539" s="49"/>
    </row>
    <row r="540" s="48" customFormat="1" ht="34.5" customHeight="1">
      <c r="M540" s="49"/>
    </row>
    <row r="541" s="48" customFormat="1" ht="34.5" customHeight="1">
      <c r="M541" s="49"/>
    </row>
    <row r="542" s="48" customFormat="1" ht="34.5" customHeight="1">
      <c r="M542" s="49"/>
    </row>
    <row r="543" s="48" customFormat="1" ht="34.5" customHeight="1">
      <c r="M543" s="49"/>
    </row>
    <row r="544" s="48" customFormat="1" ht="34.5" customHeight="1">
      <c r="M544" s="49"/>
    </row>
    <row r="545" s="48" customFormat="1" ht="34.5" customHeight="1">
      <c r="M545" s="49"/>
    </row>
    <row r="546" s="48" customFormat="1" ht="34.5" customHeight="1">
      <c r="M546" s="49"/>
    </row>
    <row r="547" s="48" customFormat="1" ht="34.5" customHeight="1">
      <c r="M547" s="49"/>
    </row>
    <row r="548" s="48" customFormat="1" ht="34.5" customHeight="1">
      <c r="M548" s="49"/>
    </row>
    <row r="549" s="48" customFormat="1" ht="34.5" customHeight="1">
      <c r="M549" s="49"/>
    </row>
    <row r="550" s="48" customFormat="1" ht="34.5" customHeight="1">
      <c r="M550" s="49"/>
    </row>
    <row r="551" s="48" customFormat="1" ht="34.5" customHeight="1">
      <c r="M551" s="49"/>
    </row>
    <row r="552" s="48" customFormat="1" ht="34.5" customHeight="1">
      <c r="M552" s="49"/>
    </row>
    <row r="553" s="48" customFormat="1" ht="34.5" customHeight="1">
      <c r="M553" s="49"/>
    </row>
    <row r="554" s="48" customFormat="1" ht="34.5" customHeight="1">
      <c r="M554" s="49"/>
    </row>
    <row r="555" s="48" customFormat="1" ht="34.5" customHeight="1">
      <c r="M555" s="49"/>
    </row>
    <row r="556" s="48" customFormat="1" ht="34.5" customHeight="1">
      <c r="M556" s="49"/>
    </row>
    <row r="557" s="48" customFormat="1" ht="34.5" customHeight="1">
      <c r="M557" s="49"/>
    </row>
    <row r="558" s="48" customFormat="1" ht="34.5" customHeight="1">
      <c r="M558" s="49"/>
    </row>
    <row r="559" s="48" customFormat="1" ht="34.5" customHeight="1">
      <c r="M559" s="49"/>
    </row>
    <row r="560" s="48" customFormat="1" ht="34.5" customHeight="1">
      <c r="M560" s="49"/>
    </row>
    <row r="561" s="48" customFormat="1" ht="34.5" customHeight="1">
      <c r="M561" s="49"/>
    </row>
    <row r="562" s="48" customFormat="1" ht="34.5" customHeight="1">
      <c r="M562" s="49"/>
    </row>
    <row r="563" s="48" customFormat="1" ht="34.5" customHeight="1">
      <c r="M563" s="49"/>
    </row>
    <row r="564" s="48" customFormat="1" ht="34.5" customHeight="1">
      <c r="M564" s="49"/>
    </row>
    <row r="565" s="48" customFormat="1" ht="34.5" customHeight="1">
      <c r="M565" s="49"/>
    </row>
    <row r="566" s="48" customFormat="1" ht="34.5" customHeight="1">
      <c r="M566" s="49"/>
    </row>
    <row r="567" s="48" customFormat="1" ht="34.5" customHeight="1">
      <c r="M567" s="49"/>
    </row>
    <row r="568" s="48" customFormat="1" ht="34.5" customHeight="1">
      <c r="M568" s="49"/>
    </row>
    <row r="569" s="48" customFormat="1" ht="34.5" customHeight="1">
      <c r="M569" s="49"/>
    </row>
    <row r="570" s="48" customFormat="1" ht="34.5" customHeight="1">
      <c r="M570" s="49"/>
    </row>
    <row r="571" s="48" customFormat="1" ht="34.5" customHeight="1">
      <c r="M571" s="49"/>
    </row>
    <row r="572" s="48" customFormat="1" ht="34.5" customHeight="1">
      <c r="M572" s="49"/>
    </row>
    <row r="573" s="48" customFormat="1" ht="34.5" customHeight="1">
      <c r="M573" s="49"/>
    </row>
    <row r="574" s="48" customFormat="1" ht="34.5" customHeight="1">
      <c r="M574" s="49"/>
    </row>
    <row r="575" s="48" customFormat="1" ht="34.5" customHeight="1">
      <c r="M575" s="49"/>
    </row>
    <row r="576" s="48" customFormat="1" ht="34.5" customHeight="1">
      <c r="M576" s="49"/>
    </row>
    <row r="577" s="48" customFormat="1" ht="34.5" customHeight="1">
      <c r="M577" s="49"/>
    </row>
    <row r="578" s="48" customFormat="1" ht="34.5" customHeight="1">
      <c r="M578" s="49"/>
    </row>
    <row r="579" s="48" customFormat="1" ht="34.5" customHeight="1">
      <c r="M579" s="49"/>
    </row>
    <row r="580" s="48" customFormat="1" ht="34.5" customHeight="1">
      <c r="M580" s="49"/>
    </row>
    <row r="581" s="48" customFormat="1" ht="34.5" customHeight="1">
      <c r="M581" s="49"/>
    </row>
    <row r="582" s="48" customFormat="1" ht="34.5" customHeight="1">
      <c r="M582" s="49"/>
    </row>
    <row r="583" s="48" customFormat="1" ht="34.5" customHeight="1">
      <c r="M583" s="49"/>
    </row>
    <row r="584" s="48" customFormat="1" ht="34.5" customHeight="1">
      <c r="M584" s="49"/>
    </row>
    <row r="585" s="48" customFormat="1" ht="34.5" customHeight="1">
      <c r="M585" s="49"/>
    </row>
    <row r="586" s="48" customFormat="1" ht="34.5" customHeight="1">
      <c r="M586" s="49"/>
    </row>
    <row r="587" s="48" customFormat="1" ht="34.5" customHeight="1">
      <c r="M587" s="49"/>
    </row>
    <row r="588" s="48" customFormat="1" ht="34.5" customHeight="1">
      <c r="M588" s="49"/>
    </row>
    <row r="589" s="48" customFormat="1" ht="34.5" customHeight="1">
      <c r="M589" s="49"/>
    </row>
    <row r="590" s="48" customFormat="1" ht="34.5" customHeight="1">
      <c r="M590" s="49"/>
    </row>
    <row r="591" s="48" customFormat="1" ht="34.5" customHeight="1">
      <c r="M591" s="49"/>
    </row>
    <row r="592" s="48" customFormat="1" ht="34.5" customHeight="1">
      <c r="M592" s="49"/>
    </row>
    <row r="593" s="48" customFormat="1" ht="34.5" customHeight="1">
      <c r="M593" s="49"/>
    </row>
    <row r="594" s="48" customFormat="1" ht="34.5" customHeight="1">
      <c r="M594" s="49"/>
    </row>
    <row r="595" s="48" customFormat="1" ht="34.5" customHeight="1">
      <c r="M595" s="49"/>
    </row>
    <row r="596" s="48" customFormat="1" ht="34.5" customHeight="1">
      <c r="M596" s="49"/>
    </row>
    <row r="597" s="48" customFormat="1" ht="34.5" customHeight="1">
      <c r="M597" s="49"/>
    </row>
    <row r="598" s="48" customFormat="1" ht="34.5" customHeight="1">
      <c r="M598" s="49"/>
    </row>
    <row r="599" s="48" customFormat="1" ht="34.5" customHeight="1">
      <c r="M599" s="49"/>
    </row>
    <row r="600" s="48" customFormat="1" ht="34.5" customHeight="1">
      <c r="M600" s="49"/>
    </row>
    <row r="601" s="48" customFormat="1" ht="34.5" customHeight="1">
      <c r="M601" s="49"/>
    </row>
    <row r="602" s="48" customFormat="1" ht="34.5" customHeight="1">
      <c r="M602" s="49"/>
    </row>
    <row r="603" s="48" customFormat="1" ht="34.5" customHeight="1">
      <c r="M603" s="49"/>
    </row>
    <row r="604" s="48" customFormat="1" ht="34.5" customHeight="1">
      <c r="M604" s="49"/>
    </row>
    <row r="605" s="48" customFormat="1" ht="34.5" customHeight="1">
      <c r="M605" s="49"/>
    </row>
    <row r="606" s="48" customFormat="1" ht="34.5" customHeight="1">
      <c r="M606" s="49"/>
    </row>
    <row r="607" s="48" customFormat="1" ht="34.5" customHeight="1">
      <c r="M607" s="49"/>
    </row>
    <row r="608" s="48" customFormat="1" ht="34.5" customHeight="1">
      <c r="M608" s="49"/>
    </row>
    <row r="609" s="48" customFormat="1" ht="34.5" customHeight="1">
      <c r="M609" s="49"/>
    </row>
    <row r="610" s="48" customFormat="1" ht="34.5" customHeight="1">
      <c r="M610" s="49"/>
    </row>
    <row r="611" s="48" customFormat="1" ht="34.5" customHeight="1">
      <c r="M611" s="49"/>
    </row>
    <row r="612" s="48" customFormat="1" ht="34.5" customHeight="1">
      <c r="M612" s="49"/>
    </row>
    <row r="613" s="48" customFormat="1" ht="34.5" customHeight="1">
      <c r="M613" s="49"/>
    </row>
    <row r="614" s="48" customFormat="1" ht="34.5" customHeight="1">
      <c r="M614" s="49"/>
    </row>
    <row r="615" s="48" customFormat="1" ht="34.5" customHeight="1">
      <c r="M615" s="49"/>
    </row>
    <row r="616" s="48" customFormat="1" ht="34.5" customHeight="1">
      <c r="M616" s="49"/>
    </row>
    <row r="617" s="48" customFormat="1" ht="34.5" customHeight="1">
      <c r="M617" s="49"/>
    </row>
    <row r="618" s="48" customFormat="1" ht="34.5" customHeight="1">
      <c r="M618" s="49"/>
    </row>
    <row r="619" s="48" customFormat="1" ht="34.5" customHeight="1">
      <c r="M619" s="49"/>
    </row>
    <row r="620" s="48" customFormat="1" ht="34.5" customHeight="1">
      <c r="M620" s="49"/>
    </row>
    <row r="621" s="48" customFormat="1" ht="34.5" customHeight="1">
      <c r="M621" s="49"/>
    </row>
    <row r="622" s="48" customFormat="1" ht="34.5" customHeight="1">
      <c r="M622" s="49"/>
    </row>
    <row r="623" s="48" customFormat="1" ht="34.5" customHeight="1">
      <c r="M623" s="49"/>
    </row>
    <row r="624" s="48" customFormat="1" ht="34.5" customHeight="1">
      <c r="M624" s="49"/>
    </row>
    <row r="625" s="48" customFormat="1" ht="34.5" customHeight="1">
      <c r="M625" s="49"/>
    </row>
    <row r="626" s="48" customFormat="1" ht="34.5" customHeight="1">
      <c r="M626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34"/>
  <sheetViews>
    <sheetView workbookViewId="0" topLeftCell="A1">
      <selection activeCell="A22" sqref="A22"/>
    </sheetView>
  </sheetViews>
  <sheetFormatPr defaultColWidth="9.140625" defaultRowHeight="12.75"/>
  <cols>
    <col min="1" max="1" width="33.00390625" style="0" customWidth="1"/>
    <col min="2" max="2" width="12.00390625" style="0" customWidth="1"/>
    <col min="3" max="3" width="12.7109375" style="0" customWidth="1"/>
    <col min="4" max="4" width="10.57421875" style="0" customWidth="1"/>
    <col min="5" max="5" width="10.421875" style="0" customWidth="1"/>
    <col min="6" max="6" width="11.00390625" style="0" customWidth="1"/>
  </cols>
  <sheetData>
    <row r="1" spans="1:6" ht="20.25" customHeight="1">
      <c r="A1" s="67" t="s">
        <v>123</v>
      </c>
      <c r="B1" s="68"/>
      <c r="C1" s="68"/>
      <c r="D1" s="68"/>
      <c r="E1" s="68"/>
      <c r="F1" s="68"/>
    </row>
    <row r="3" ht="12.75">
      <c r="A3" t="s">
        <v>47</v>
      </c>
    </row>
    <row r="4" spans="2:5" ht="12.75">
      <c r="B4" s="63" t="s">
        <v>324</v>
      </c>
      <c r="C4" s="64"/>
      <c r="D4" s="65" t="s">
        <v>325</v>
      </c>
      <c r="E4" s="66"/>
    </row>
    <row r="5" spans="1:6" ht="25.5">
      <c r="A5" s="10" t="s">
        <v>8</v>
      </c>
      <c r="B5" s="35" t="s">
        <v>10</v>
      </c>
      <c r="C5" s="35" t="s">
        <v>9</v>
      </c>
      <c r="D5" s="36" t="s">
        <v>10</v>
      </c>
      <c r="E5" s="36" t="s">
        <v>9</v>
      </c>
      <c r="F5" s="45" t="s">
        <v>68</v>
      </c>
    </row>
    <row r="6" spans="1:6" ht="15" customHeight="1">
      <c r="A6" s="11" t="str">
        <f>SUBSTITUTE(data!AM1,"Pre: [Question_15] ","")</f>
        <v>a. Daily</v>
      </c>
      <c r="B6" s="39">
        <f>C6/C$11</f>
        <v>0</v>
      </c>
      <c r="C6" s="37">
        <f>SUM(data!AM:AM)</f>
        <v>0</v>
      </c>
      <c r="D6" s="40">
        <f>E6/E$11</f>
        <v>0</v>
      </c>
      <c r="E6" s="38">
        <f>SUM(data!GV:GV)</f>
        <v>0</v>
      </c>
      <c r="F6" s="5">
        <f>D6-B6</f>
        <v>0</v>
      </c>
    </row>
    <row r="7" spans="1:6" ht="15" customHeight="1">
      <c r="A7" s="11" t="str">
        <f>SUBSTITUTE(data!AN1,"Pre: [Question_15] ","")</f>
        <v>b. Weekly</v>
      </c>
      <c r="B7" s="39">
        <f>C7/C$11</f>
        <v>0.3333333333333333</v>
      </c>
      <c r="C7" s="37">
        <f>SUM(data!AN:AN)</f>
        <v>1</v>
      </c>
      <c r="D7" s="40">
        <f>E7/E$11</f>
        <v>0.3333333333333333</v>
      </c>
      <c r="E7" s="38">
        <f>SUM(data!GW:GW)</f>
        <v>1</v>
      </c>
      <c r="F7" s="5">
        <f>D7-B7</f>
        <v>0</v>
      </c>
    </row>
    <row r="8" spans="1:6" ht="15" customHeight="1">
      <c r="A8" s="11" t="str">
        <f>SUBSTITUTE(data!AO1,"Pre: [Question_15] ","")</f>
        <v>c. Monthly</v>
      </c>
      <c r="B8" s="39">
        <f>C8/C$11</f>
        <v>0.6666666666666666</v>
      </c>
      <c r="C8" s="37">
        <f>SUM(data!AO:AO)</f>
        <v>2</v>
      </c>
      <c r="D8" s="40">
        <f>E8/E$11</f>
        <v>0.6666666666666666</v>
      </c>
      <c r="E8" s="38">
        <f>SUM(data!GX:GX)</f>
        <v>2</v>
      </c>
      <c r="F8" s="5">
        <f>D8-B8</f>
        <v>0</v>
      </c>
    </row>
    <row r="9" spans="1:6" ht="15.75" customHeight="1">
      <c r="A9" s="11" t="str">
        <f>SUBSTITUTE(data!AP1,"Pre: [Question_15] ","")</f>
        <v>d. Less than once per month</v>
      </c>
      <c r="B9" s="39">
        <f>C9/C$11</f>
        <v>0</v>
      </c>
      <c r="C9" s="37">
        <f>SUM(data!AP:AP)</f>
        <v>0</v>
      </c>
      <c r="D9" s="40">
        <f>E9/E$11</f>
        <v>0</v>
      </c>
      <c r="E9" s="38">
        <f>SUM(data!GY:GY)</f>
        <v>0</v>
      </c>
      <c r="F9" s="5">
        <f>D9-B9</f>
        <v>0</v>
      </c>
    </row>
    <row r="10" spans="1:6" ht="15" customHeight="1">
      <c r="A10" s="11" t="str">
        <f>SUBSTITUTE(data!AQ1,"Pre: [Question_15] ","")</f>
        <v>e. Never</v>
      </c>
      <c r="B10" s="39">
        <f>C10/C$11</f>
        <v>0</v>
      </c>
      <c r="C10" s="37">
        <f>SUM(data!AQ:AQ)</f>
        <v>0</v>
      </c>
      <c r="D10" s="40">
        <f>E10/E$11</f>
        <v>0</v>
      </c>
      <c r="E10" s="38">
        <f>SUM(data!GZ:GZ)</f>
        <v>0</v>
      </c>
      <c r="F10" s="5">
        <f>D10-B10</f>
        <v>0</v>
      </c>
    </row>
    <row r="11" spans="1:5" ht="12.75">
      <c r="A11" s="13" t="s">
        <v>7</v>
      </c>
      <c r="B11" s="39">
        <f>SUM(B6:B10)</f>
        <v>1</v>
      </c>
      <c r="C11" s="37">
        <f>SUM(C6:C10)</f>
        <v>3</v>
      </c>
      <c r="D11" s="40">
        <f>SUM(D6:D10)</f>
        <v>1</v>
      </c>
      <c r="E11" s="38">
        <f>SUM(E6:E10)</f>
        <v>3</v>
      </c>
    </row>
    <row r="13" ht="12.75">
      <c r="A13" t="s">
        <v>124</v>
      </c>
    </row>
    <row r="14" spans="2:5" ht="12.75">
      <c r="B14" s="63" t="s">
        <v>326</v>
      </c>
      <c r="C14" s="64"/>
      <c r="D14" s="65" t="s">
        <v>327</v>
      </c>
      <c r="E14" s="66"/>
    </row>
    <row r="15" spans="1:6" ht="27" customHeight="1">
      <c r="A15" s="10" t="s">
        <v>43</v>
      </c>
      <c r="B15" s="41" t="s">
        <v>44</v>
      </c>
      <c r="C15" s="41" t="s">
        <v>41</v>
      </c>
      <c r="D15" s="43" t="s">
        <v>44</v>
      </c>
      <c r="E15" s="43" t="s">
        <v>41</v>
      </c>
      <c r="F15" s="45" t="s">
        <v>67</v>
      </c>
    </row>
    <row r="16" spans="1:6" ht="39.75" customHeight="1">
      <c r="A16" s="27" t="str">
        <f>SUBSTITUTE(data!AV1,"Pre: [Question_17] ","")</f>
        <v>a) Implement methods of teaching that emphasize independent projects by students</v>
      </c>
      <c r="B16" s="42">
        <f>SUMIF(data!AV:AV,"&lt;5")/C16</f>
        <v>3</v>
      </c>
      <c r="C16" s="37">
        <f>COUNTIF(data!AV:AV,"&gt;0")-COUNTIF(data!AV:AV,"=5")</f>
        <v>3</v>
      </c>
      <c r="D16" s="44">
        <f>SUMIF(data!FK:FK,"&lt;5")/E16</f>
        <v>2</v>
      </c>
      <c r="E16" s="38">
        <f>COUNTIF(data!FK:FK,"&gt;0")-COUNTIF(data!FK:FK,"=5")</f>
        <v>3</v>
      </c>
      <c r="F16" s="26">
        <f>D16-B16</f>
        <v>-1</v>
      </c>
    </row>
    <row r="17" spans="1:6" ht="24.75" customHeight="1">
      <c r="A17" s="27" t="str">
        <f>SUBSTITUTE(data!AW1,"Pre: [Question_17] ","")</f>
        <v>b) Integrate technology into your lesson presentations</v>
      </c>
      <c r="B17" s="42">
        <f>SUMIF(data!AW:AW,"&lt;5")/C17</f>
        <v>2.6666666666666665</v>
      </c>
      <c r="C17" s="37">
        <f>COUNTIF(data!AW:AW,"&gt;0")-COUNTIF(data!AW:AW,"=5")</f>
        <v>3</v>
      </c>
      <c r="D17" s="44">
        <f>SUMIF(data!FL:FL,"&lt;5")/E17</f>
        <v>3</v>
      </c>
      <c r="E17" s="38">
        <f>COUNTIF(data!FL:FL,"&gt;0")-COUNTIF(data!FL:FL,"=5")</f>
        <v>3</v>
      </c>
      <c r="F17" s="26">
        <f>D17-B17</f>
        <v>0.3333333333333335</v>
      </c>
    </row>
    <row r="18" spans="1:6" ht="28.5" customHeight="1">
      <c r="A18" s="27" t="str">
        <f>SUBSTITUTE(data!AX1,"Pre: [Question_17] ","")</f>
        <v>c) Support your students in using technology in their schoolwork</v>
      </c>
      <c r="B18" s="42">
        <f>SUMIF(data!AX:AX,"&lt;5")/C18</f>
        <v>3.3333333333333335</v>
      </c>
      <c r="C18" s="37">
        <f>COUNTIF(data!AX:AX,"&gt;0")-COUNTIF(data!AX:AX,"=5")</f>
        <v>3</v>
      </c>
      <c r="D18" s="44">
        <f>SUMIF(data!FM:FM,"&lt;5")/E18</f>
        <v>3.3333333333333335</v>
      </c>
      <c r="E18" s="38">
        <f>COUNTIF(data!FM:FM,"&gt;0")-COUNTIF(data!FM:FM,"=5")</f>
        <v>3</v>
      </c>
      <c r="F18" s="26">
        <f>D18-B18</f>
        <v>0</v>
      </c>
    </row>
    <row r="19" spans="1:6" ht="27.75" customHeight="1">
      <c r="A19" s="27" t="str">
        <f>SUBSTITUTE(data!AY1,"Pre: [Question_17] ","")</f>
        <v>d) Assess technology-based work your students produce</v>
      </c>
      <c r="B19" s="42">
        <f>SUMIF(data!AY:AY,"&lt;5")/C19</f>
        <v>2.6666666666666665</v>
      </c>
      <c r="C19" s="37">
        <f>COUNTIF(data!AY:AY,"&gt;0")-COUNTIF(data!AY:AY,"=5")</f>
        <v>3</v>
      </c>
      <c r="D19" s="44">
        <f>SUMIF(data!FO:FO,"&lt;5")/E19</f>
        <v>3</v>
      </c>
      <c r="E19" s="38">
        <f>COUNTIF(data!FO:FO,"&gt;0")-COUNTIF(data!FO:FO,"=5")</f>
        <v>3</v>
      </c>
      <c r="F19" s="26">
        <f>D19-B19</f>
        <v>0.3333333333333335</v>
      </c>
    </row>
    <row r="20" spans="1:6" ht="39" customHeight="1">
      <c r="A20" s="27" t="str">
        <f>SUBSTITUTE(data!AZ1,"Pre: [Question_17] ","")</f>
        <v>e) Align your teaching and assessments with required standards or curriculum content</v>
      </c>
      <c r="B20" s="42">
        <f>SUMIF(data!AZ:AZ,"&lt;5")/C20</f>
        <v>2.3333333333333335</v>
      </c>
      <c r="C20" s="37">
        <f>COUNTIF(data!AZ:AZ,"&gt;0")-COUNTIF(data!AZ:AZ,"=5")</f>
        <v>3</v>
      </c>
      <c r="D20" s="44">
        <f>SUMIF(data!FP:FP,"&lt;5")/E20</f>
        <v>3</v>
      </c>
      <c r="E20" s="38">
        <f>COUNTIF(data!FP:FP,"&gt;0")-COUNTIF(data!FP:FP,"=5")</f>
        <v>3</v>
      </c>
      <c r="F20" s="26">
        <f>D20-B20</f>
        <v>0.6666666666666665</v>
      </c>
    </row>
    <row r="21" ht="12.75">
      <c r="A21" s="31" t="s">
        <v>287</v>
      </c>
    </row>
    <row r="23" ht="12.75">
      <c r="A23" t="s">
        <v>61</v>
      </c>
    </row>
    <row r="24" spans="2:5" ht="12.75">
      <c r="B24" s="63" t="s">
        <v>328</v>
      </c>
      <c r="C24" s="64"/>
      <c r="D24" s="65" t="s">
        <v>329</v>
      </c>
      <c r="E24" s="66"/>
    </row>
    <row r="25" spans="1:6" ht="27.75" customHeight="1">
      <c r="A25" s="10" t="s">
        <v>43</v>
      </c>
      <c r="B25" s="41" t="s">
        <v>44</v>
      </c>
      <c r="C25" s="41" t="s">
        <v>41</v>
      </c>
      <c r="D25" s="43" t="s">
        <v>44</v>
      </c>
      <c r="E25" s="43" t="s">
        <v>41</v>
      </c>
      <c r="F25" s="45" t="s">
        <v>67</v>
      </c>
    </row>
    <row r="26" spans="1:6" ht="25.5">
      <c r="A26" s="15" t="str">
        <f>SUBSTITUTE(data!BA1,"Pre: [Question_18] ","")</f>
        <v>a) Work in small groups to come up with a joint solution or task</v>
      </c>
      <c r="B26" s="42">
        <f>SUMIF(data!BA:BA,"&lt;6")/C26</f>
        <v>3.6666666666666665</v>
      </c>
      <c r="C26" s="37">
        <f>COUNTIF(data!BA:BA,"&gt;0")-COUNTIF(data!BA:BA,"=6")</f>
        <v>3</v>
      </c>
      <c r="D26" s="44">
        <f>SUMIF(data!GN:GN,"&lt;6")/E26</f>
        <v>3.3333333333333335</v>
      </c>
      <c r="E26" s="38">
        <f>COUNTIF(data!GN:GN,"&gt;0")-COUNTIF(data!GN:GN,"=6")</f>
        <v>3</v>
      </c>
      <c r="F26" s="26">
        <f aca="true" t="shared" si="0" ref="F26:F33">D26-B26</f>
        <v>-0.33333333333333304</v>
      </c>
    </row>
    <row r="27" spans="1:6" ht="25.5">
      <c r="A27" s="15" t="str">
        <f>SUBSTITUTE(data!BB1,"Pre: [Question_18] ","")</f>
        <v>b) Work on projects that take a week or more</v>
      </c>
      <c r="B27" s="42">
        <f>SUMIF(data!BB:BB,"&lt;6")/C27</f>
        <v>3</v>
      </c>
      <c r="C27" s="37">
        <f>COUNTIF(data!BB:BB,"&gt;0")-COUNTIF(data!BB:BB,"=6")</f>
        <v>2</v>
      </c>
      <c r="D27" s="44">
        <f>SUMIF(data!GO:GO,"&lt;6")/E27</f>
        <v>3.6666666666666665</v>
      </c>
      <c r="E27" s="38">
        <f>COUNTIF(data!GO:GO,"&gt;0")-COUNTIF(data!GO:GO,"=6")</f>
        <v>3</v>
      </c>
      <c r="F27" s="26">
        <f t="shared" si="0"/>
        <v>0.6666666666666665</v>
      </c>
    </row>
    <row r="28" spans="1:6" ht="40.5" customHeight="1">
      <c r="A28" s="15" t="str">
        <f>SUBSTITUTE(data!BC1,"Pre: [Question_18] ","")</f>
        <v>c) Decide on their own procedures for solving problems, with some advice on key issues from you</v>
      </c>
      <c r="B28" s="42">
        <f>SUMIF(data!BC:BC,"&lt;6")/C28</f>
        <v>4.333333333333333</v>
      </c>
      <c r="C28" s="37">
        <f>COUNTIF(data!BC:BC,"&gt;0")-COUNTIF(data!BC:BC,"=6")</f>
        <v>3</v>
      </c>
      <c r="D28" s="44">
        <f>SUMIF(data!GP:GP,"&lt;6")/E28</f>
        <v>4</v>
      </c>
      <c r="E28" s="38">
        <f>COUNTIF(data!GP:GP,"&gt;0")-COUNTIF(data!GP:GP,"=6")</f>
        <v>3</v>
      </c>
      <c r="F28" s="26">
        <f t="shared" si="0"/>
        <v>-0.33333333333333304</v>
      </c>
    </row>
    <row r="29" spans="1:6" ht="26.25" customHeight="1">
      <c r="A29" s="15" t="str">
        <f>SUBSTITUTE(data!BD1,"Pre: [Question_18] ","")</f>
        <v>d) Work on problems for which there is no obvious method of solution</v>
      </c>
      <c r="B29" s="42">
        <f>SUMIF(data!BD:BD,"&lt;6")/C29</f>
        <v>4</v>
      </c>
      <c r="C29" s="37">
        <f>COUNTIF(data!BD:BD,"&gt;0")-COUNTIF(data!BD:BD,"=6")</f>
        <v>2</v>
      </c>
      <c r="D29" s="44">
        <f>SUMIF(data!GQ:GQ,"&lt;6")/E29</f>
        <v>3.5</v>
      </c>
      <c r="E29" s="38">
        <f>COUNTIF(data!GQ:GQ,"&gt;0")-COUNTIF(data!GQ:GQ,"=6")</f>
        <v>2</v>
      </c>
      <c r="F29" s="26">
        <f t="shared" si="0"/>
        <v>-0.5</v>
      </c>
    </row>
    <row r="30" spans="1:6" ht="39.75" customHeight="1">
      <c r="A30" s="15" t="str">
        <f>SUBSTITUTE(data!BE1,"Pre: [Question_18] ","")</f>
        <v>e) Suggest or help plan classroom activities or topics or come up with their own problems to solve</v>
      </c>
      <c r="B30" s="42">
        <f>SUMIF(data!BE:BE,"&lt;6")/C30</f>
        <v>4.333333333333333</v>
      </c>
      <c r="C30" s="37">
        <f>COUNTIF(data!BE:BE,"&gt;0")-COUNTIF(data!BE:BE,"=6")</f>
        <v>3</v>
      </c>
      <c r="D30" s="44">
        <f>SUMIF(data!GR:GR,"&lt;6")/E30</f>
        <v>3.6666666666666665</v>
      </c>
      <c r="E30" s="38">
        <f>COUNTIF(data!GR:GR,"&gt;0")-COUNTIF(data!GR:GR,"=6")</f>
        <v>3</v>
      </c>
      <c r="F30" s="26">
        <f t="shared" si="0"/>
        <v>-0.6666666666666665</v>
      </c>
    </row>
    <row r="31" spans="1:6" ht="25.5">
      <c r="A31" s="15" t="str">
        <f>SUBSTITUTE(data!BF1,"Pre: [Question_18] ","")</f>
        <v>f) Work on activities that promote higher-order and critical thinking</v>
      </c>
      <c r="B31" s="42">
        <f>SUMIF(data!BF:BF,"&lt;6")/C31</f>
        <v>4</v>
      </c>
      <c r="C31" s="37">
        <f>COUNTIF(data!BF:BF,"&gt;0")-COUNTIF(data!BF:BF,"=6")</f>
        <v>2</v>
      </c>
      <c r="D31" s="44">
        <f>SUMIF(data!GS:GS,"&lt;6")/E31</f>
        <v>3</v>
      </c>
      <c r="E31" s="38">
        <f>COUNTIF(data!GS:GS,"&gt;0")-COUNTIF(data!GS:GS,"=6")</f>
        <v>3</v>
      </c>
      <c r="F31" s="26">
        <f t="shared" si="0"/>
        <v>-1</v>
      </c>
    </row>
    <row r="32" spans="1:6" ht="28.5" customHeight="1">
      <c r="A32" s="15" t="str">
        <f>SUBSTITUTE(data!BG1,"Pre: [Question_18] ","")</f>
        <v>g) Work on activities that are authentic and meaningful in their social context</v>
      </c>
      <c r="B32" s="42">
        <f>SUMIF(data!BG:BG,"&lt;6")/C32</f>
        <v>1.5</v>
      </c>
      <c r="C32" s="37">
        <f>COUNTIF(data!BG:BG,"&gt;0")-COUNTIF(data!BG:BG,"=6")</f>
        <v>2</v>
      </c>
      <c r="D32" s="44">
        <f>SUMIF(data!GT:GT,"&lt;6")/E32</f>
        <v>3</v>
      </c>
      <c r="E32" s="38">
        <f>COUNTIF(data!GT:GT,"&gt;0")-COUNTIF(data!GT:GT,"=6")</f>
        <v>3</v>
      </c>
      <c r="F32" s="26">
        <f t="shared" si="0"/>
        <v>1.5</v>
      </c>
    </row>
    <row r="33" spans="1:6" ht="25.5">
      <c r="A33" s="15" t="str">
        <f>SUBSTITUTE(data!BH1,"Pre: [Question_18] ","")</f>
        <v>h) Work on activities involving wikis, blogs, and other web-based tools</v>
      </c>
      <c r="B33" s="42">
        <f>SUMIF(data!BH:BH,"&lt;6")/C33</f>
        <v>4</v>
      </c>
      <c r="C33" s="37">
        <f>COUNTIF(data!BH:BH,"&gt;0")-COUNTIF(data!BH:BH,"=6")</f>
        <v>3</v>
      </c>
      <c r="D33" s="44">
        <f>SUMIF(data!GU:GU,"&lt;6")/E33</f>
        <v>3.3333333333333335</v>
      </c>
      <c r="E33" s="38">
        <f>COUNTIF(data!GU:GU,"&gt;0")-COUNTIF(data!GU:GU,"=6")</f>
        <v>3</v>
      </c>
      <c r="F33" s="26">
        <f t="shared" si="0"/>
        <v>-0.6666666666666665</v>
      </c>
    </row>
    <row r="34" ht="12.75">
      <c r="A34" s="31" t="s">
        <v>286</v>
      </c>
    </row>
  </sheetData>
  <mergeCells count="7">
    <mergeCell ref="B24:C24"/>
    <mergeCell ref="D24:E24"/>
    <mergeCell ref="A1:F1"/>
    <mergeCell ref="B4:C4"/>
    <mergeCell ref="D4:E4"/>
    <mergeCell ref="B14:C14"/>
    <mergeCell ref="D14:E14"/>
  </mergeCells>
  <printOptions/>
  <pageMargins left="0.75" right="0.75" top="1" bottom="1" header="0.5" footer="0.5"/>
  <pageSetup orientation="portrait" paperSize="9"/>
  <ignoredErrors>
    <ignoredError sqref="C6:C9 C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3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7109375" style="0" customWidth="1"/>
    <col min="2" max="2" width="9.28125" style="0" customWidth="1"/>
    <col min="3" max="3" width="10.00390625" style="0" customWidth="1"/>
    <col min="4" max="4" width="95.00390625" style="0" customWidth="1"/>
    <col min="5" max="5" width="86.140625" style="0" customWidth="1"/>
  </cols>
  <sheetData>
    <row r="1" ht="12.75">
      <c r="A1" s="4" t="s">
        <v>12</v>
      </c>
    </row>
    <row r="2" ht="12.75">
      <c r="A2" t="s">
        <v>383</v>
      </c>
    </row>
    <row r="3" ht="12.75">
      <c r="A3" t="s">
        <v>384</v>
      </c>
    </row>
    <row r="5" ht="15.75">
      <c r="A5" s="2" t="s">
        <v>11</v>
      </c>
    </row>
    <row r="6" ht="12.75">
      <c r="A6" t="s">
        <v>393</v>
      </c>
    </row>
    <row r="7" ht="12.75">
      <c r="A7" t="s">
        <v>390</v>
      </c>
    </row>
    <row r="8" ht="12.75">
      <c r="B8" t="s">
        <v>50</v>
      </c>
    </row>
    <row r="9" ht="12.75">
      <c r="B9" t="s">
        <v>385</v>
      </c>
    </row>
    <row r="10" ht="12.75">
      <c r="A10" t="s">
        <v>391</v>
      </c>
    </row>
    <row r="11" ht="12.75">
      <c r="A11" t="s">
        <v>395</v>
      </c>
    </row>
    <row r="12" ht="12.75">
      <c r="A12" t="s">
        <v>392</v>
      </c>
    </row>
    <row r="13" ht="12.75">
      <c r="B13" t="s">
        <v>13</v>
      </c>
    </row>
    <row r="14" ht="12.75">
      <c r="B14" t="s">
        <v>14</v>
      </c>
    </row>
    <row r="15" ht="12.75">
      <c r="B15" t="s">
        <v>15</v>
      </c>
    </row>
    <row r="18" ht="12.75">
      <c r="A18" s="4" t="s">
        <v>399</v>
      </c>
    </row>
    <row r="19" ht="12.75">
      <c r="A19" s="29" t="s">
        <v>398</v>
      </c>
    </row>
    <row r="20" spans="1:2" ht="12.75">
      <c r="A20" s="29"/>
      <c r="B20" t="s">
        <v>401</v>
      </c>
    </row>
    <row r="21" spans="1:2" ht="12.75">
      <c r="A21" s="4"/>
      <c r="B21" t="s">
        <v>289</v>
      </c>
    </row>
    <row r="22" ht="12.75">
      <c r="A22" s="29" t="s">
        <v>400</v>
      </c>
    </row>
    <row r="23" ht="12.75">
      <c r="A23" s="29" t="s">
        <v>406</v>
      </c>
    </row>
    <row r="24" ht="12.75">
      <c r="A24" s="29" t="s">
        <v>402</v>
      </c>
    </row>
    <row r="25" spans="1:2" ht="12.75">
      <c r="A25" s="4"/>
      <c r="B25" t="s">
        <v>63</v>
      </c>
    </row>
    <row r="26" ht="12.75">
      <c r="A26" t="s">
        <v>403</v>
      </c>
    </row>
    <row r="27" ht="12.75">
      <c r="A27" t="s">
        <v>404</v>
      </c>
    </row>
    <row r="30" spans="1:2" ht="12.75">
      <c r="A30" s="56" t="s">
        <v>343</v>
      </c>
      <c r="B30" s="14"/>
    </row>
    <row r="31" ht="12.75">
      <c r="A31" s="55" t="s">
        <v>337</v>
      </c>
    </row>
    <row r="32" ht="12.75">
      <c r="B32" t="s">
        <v>338</v>
      </c>
    </row>
    <row r="33" ht="12.75">
      <c r="C33" t="s">
        <v>376</v>
      </c>
    </row>
    <row r="34" ht="12.75">
      <c r="C34" t="s">
        <v>339</v>
      </c>
    </row>
    <row r="35" ht="12.75">
      <c r="C35" t="s">
        <v>340</v>
      </c>
    </row>
    <row r="36" ht="12.75">
      <c r="C36" t="s">
        <v>377</v>
      </c>
    </row>
    <row r="37" ht="12.75">
      <c r="B37" t="s">
        <v>341</v>
      </c>
    </row>
    <row r="38" ht="12.75">
      <c r="C38" t="s">
        <v>342</v>
      </c>
    </row>
    <row r="39" ht="12.75">
      <c r="D39" t="s">
        <v>344</v>
      </c>
    </row>
    <row r="40" ht="12.75">
      <c r="D40" t="s">
        <v>345</v>
      </c>
    </row>
    <row r="41" ht="12.75">
      <c r="C41" t="s">
        <v>346</v>
      </c>
    </row>
    <row r="42" ht="12.75">
      <c r="D42" t="s">
        <v>347</v>
      </c>
    </row>
    <row r="43" ht="12.75">
      <c r="D43" t="s">
        <v>348</v>
      </c>
    </row>
    <row r="44" ht="12.75">
      <c r="B44" t="s">
        <v>349</v>
      </c>
    </row>
    <row r="45" ht="12.75">
      <c r="C45" t="s">
        <v>350</v>
      </c>
    </row>
    <row r="46" ht="12.75">
      <c r="C46" t="s">
        <v>351</v>
      </c>
    </row>
    <row r="47" ht="12.75">
      <c r="C47" t="s">
        <v>352</v>
      </c>
    </row>
    <row r="48" ht="12.75">
      <c r="C48" t="s">
        <v>353</v>
      </c>
    </row>
    <row r="49" ht="12.75">
      <c r="D49" t="s">
        <v>354</v>
      </c>
    </row>
    <row r="50" ht="12.75">
      <c r="D50" t="s">
        <v>355</v>
      </c>
    </row>
    <row r="51" ht="12.75">
      <c r="D51" t="s">
        <v>357</v>
      </c>
    </row>
    <row r="52" ht="12.75">
      <c r="C52" t="s">
        <v>356</v>
      </c>
    </row>
    <row r="53" ht="12.75">
      <c r="C53" t="s">
        <v>358</v>
      </c>
    </row>
    <row r="54" ht="12.75">
      <c r="D54" t="s">
        <v>379</v>
      </c>
    </row>
    <row r="55" ht="12.75">
      <c r="D55" t="s">
        <v>380</v>
      </c>
    </row>
    <row r="56" ht="25.5">
      <c r="D56" s="8" t="s">
        <v>381</v>
      </c>
    </row>
    <row r="57" ht="12.75">
      <c r="D57" t="s">
        <v>382</v>
      </c>
    </row>
    <row r="58" ht="12.75">
      <c r="B58" t="s">
        <v>378</v>
      </c>
    </row>
    <row r="60" ht="12.75">
      <c r="A60" s="55" t="s">
        <v>372</v>
      </c>
    </row>
    <row r="61" ht="12.75">
      <c r="B61" t="s">
        <v>373</v>
      </c>
    </row>
    <row r="62" ht="12.75">
      <c r="B62" t="s">
        <v>374</v>
      </c>
    </row>
    <row r="63" ht="12.75">
      <c r="C63" t="s">
        <v>375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Molly Crofton</cp:lastModifiedBy>
  <dcterms:created xsi:type="dcterms:W3CDTF">2008-04-29T22:15:52Z</dcterms:created>
  <dcterms:modified xsi:type="dcterms:W3CDTF">2008-06-13T01:10:35Z</dcterms:modified>
  <cp:category/>
  <cp:version/>
  <cp:contentType/>
  <cp:contentStatus/>
</cp:coreProperties>
</file>